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rt_Hier" sheetId="1" state="visible" r:id="rId3"/>
    <sheet name="_Lijsten" sheetId="2" state="hidden" r:id="rId4"/>
    <sheet name="Normtijden_Config" sheetId="3" state="visible" r:id="rId5"/>
    <sheet name="_Keuzes" sheetId="4" state="hidden" r:id="rId6"/>
    <sheet name="Route_Variant_Offsets" sheetId="5" state="visible" r:id="rId7"/>
    <sheet name="Projecten" sheetId="6" state="visible" r:id="rId8"/>
    <sheet name="Dashboard_Engineer" sheetId="7" state="visible" r:id="rId9"/>
    <sheet name="Vertragingen_Showstoppers" sheetId="8" state="visible" r:id="rId10"/>
    <sheet name="Projectoverzicht" sheetId="9" state="visible" r:id="rId11"/>
    <sheet name="Sleuteldata" sheetId="10" state="visible" r:id="rId12"/>
    <sheet name="Procesregister" sheetId="11" state="visible" r:id="rId13"/>
    <sheet name="Help" sheetId="12" state="visible" r:id="rId14"/>
  </sheets>
  <definedNames>
    <definedName function="false" hidden="false" name="dash_Actiepunt" vbProcedure="false">Dashboard_Engineer!$Y$4:$Y$200</definedName>
    <definedName function="false" hidden="false" name="dash_Buffer_Wd" vbProcedure="false">Dashboard_Engineer!$L$4:$L$200</definedName>
    <definedName function="false" hidden="false" name="dash_Datum_Uitgezet" vbProcedure="false">Dashboard_Engineer!$Q$4:$Q$200</definedName>
    <definedName function="false" hidden="false" name="dash_Eigenaar" vbProcedure="false">Dashboard_Engineer!$O$4:$O$200</definedName>
    <definedName function="false" hidden="false" name="dash_Geimpliceerde_GSU" vbProcedure="false">Dashboard_Engineer!$V$4:$V$200</definedName>
    <definedName function="false" hidden="false" name="dash_GSU_Datum" vbProcedure="false">Dashboard_Engineer!$C$4:$C$200</definedName>
    <definedName function="false" hidden="false" name="dash_GSU_Kritisch" vbProcedure="false">Dashboard_Engineer!$M$4:$M$200</definedName>
    <definedName function="false" hidden="false" name="dash_Hoofdcategorie" vbProcedure="false">Dashboard_Engineer!$F$4:$F$200</definedName>
    <definedName function="false" hidden="false" name="dash_ItemID" vbProcedure="false">Dashboard_Engineer!$I$4:$I$200</definedName>
    <definedName function="false" hidden="false" name="dash_Norm_Doorlooptijd_Wd" vbProcedure="false">Dashboard_Engineer!$J$4:$J$200</definedName>
    <definedName function="false" hidden="false" name="dash_Oorzaakcode" vbProcedure="false">Dashboard_Engineer!$AC$4:$AC$200</definedName>
    <definedName function="false" hidden="false" name="dash_Oorzaak_Toelichting" vbProcedure="false">Dashboard_Engineer!$AD$4:$AD$200</definedName>
    <definedName function="false" hidden="false" name="dash_ProjectID" vbProcedure="false">Dashboard_Engineer!$A$4:$A$200</definedName>
    <definedName function="false" hidden="false" name="dash_Projectnaam" vbProcedure="false">Dashboard_Engineer!$B$4:$B$200</definedName>
    <definedName function="false" hidden="false" name="dash_Resterende_Wd" vbProcedure="false">Dashboard_Engineer!$W$4:$W$200</definedName>
    <definedName function="false" hidden="false" name="dash_Showstopper_Fase" vbProcedure="false">Dashboard_Engineer!$AA$4:$AA$200</definedName>
    <definedName function="false" hidden="false" name="dash_Showstopper_GSU" vbProcedure="false">Dashboard_Engineer!$Z$4:$Z$200</definedName>
    <definedName function="false" hidden="false" name="dash_Status" vbProcedure="false">Dashboard_Engineer!$P$4:$P$200</definedName>
    <definedName function="false" hidden="false" name="dash_Stoplicht" vbProcedure="false">Dashboard_Engineer!$AB$4:$AB$200</definedName>
    <definedName function="false" hidden="false" name="dash_Subcategorie" vbProcedure="false">Dashboard_Engineer!$G$4:$G$200</definedName>
    <definedName function="false" hidden="false" name="dash_Type" vbProcedure="false">Dashboard_Engineer!$H$4:$H$200</definedName>
    <definedName function="false" hidden="false" name="dash_Uiterlijke_Uitzetdatum" vbProcedure="false">Dashboard_Engineer!$T$4:$T$200</definedName>
    <definedName function="false" hidden="false" name="dash_Vereiste_Gereed_Datum" vbProcedure="false">Dashboard_Engineer!$S$4:$S$200</definedName>
    <definedName function="false" hidden="false" name="dash_Verwacht_Gereed_Datum" vbProcedure="false">Dashboard_Engineer!$U$4:$U$200</definedName>
    <definedName function="false" hidden="false" name="lst_Eigenaren" vbProcedure="false">_Lijsten!$F$2:$F$11</definedName>
    <definedName function="false" hidden="false" name="lst_Fasen" vbProcedure="false">_Lijsten!$G$2:$G$6</definedName>
    <definedName function="false" hidden="false" name="lst_Hoofdcategorie" vbProcedure="false">_Lijsten!$D$2:$D$9</definedName>
    <definedName function="false" hidden="false" name="lst_Oorzaken" vbProcedure="false">_Lijsten!$E$2:$E$19</definedName>
    <definedName function="false" hidden="false" name="lst_Routes" vbProcedure="false">_Lijsten!$B$2:$B$4</definedName>
    <definedName function="false" hidden="false" name="lst_Status" vbProcedure="false">_Lijsten!$A$2:$A$7</definedName>
    <definedName function="false" hidden="false" name="lst_Varianten" vbProcedure="false">_Lijsten!$C$2:$C$3</definedName>
    <definedName function="false" hidden="false" name="Subs_A" vbProcedure="false">_Keuzes!$I$2:$I$4</definedName>
    <definedName function="false" hidden="false" name="Subs_B" vbProcedure="false">_Keuzes!$J$2:$J$2</definedName>
    <definedName function="false" hidden="false" name="Subs_C" vbProcedure="false">_Keuzes!$K$2:$K$4</definedName>
    <definedName function="false" hidden="false" name="Subs_D" vbProcedure="false">_Keuzes!$L$2:$L$6</definedName>
    <definedName function="false" hidden="false" name="Subs_E" vbProcedure="false">_Keuzes!$M$2:$M$2</definedName>
    <definedName function="false" hidden="false" name="Subs_F" vbProcedure="false">_Keuzes!$N$2:$N$2</definedName>
    <definedName function="false" hidden="false" name="Subs_G" vbProcedure="false">_Keuzes!$O$2:$O$5</definedName>
    <definedName function="false" hidden="false" name="Subs_H" vbProcedure="false">_Keuzes!$P$2:$P$11</definedName>
    <definedName function="false" hidden="false" name="tbl_Keuzes_HcatCode" vbProcedure="false">_Keuzes!$A$2:$A$53</definedName>
    <definedName function="false" hidden="false" name="tbl_Keuzes_ItemID" vbProcedure="false">_Keuzes!$E$2:$E$53</definedName>
    <definedName function="false" hidden="false" name="tbl_Keuzes_Key" vbProcedure="false">_Keuzes!$H$2:$H$53</definedName>
    <definedName function="false" hidden="false" name="tbl_Keuzes_SubCode" vbProcedure="false">_Keuzes!$C$2:$C$53</definedName>
    <definedName function="false" hidden="false" name="tbl_Keuzes_SubName" vbProcedure="false">_Keuzes!$B$2:$B$53</definedName>
    <definedName function="false" hidden="false" name="tbl_Keuzes_Type" vbProcedure="false">_Keuzes!$D$2:$D$53</definedName>
    <definedName function="false" hidden="false" name="tbl_Norm_ItemID" vbProcedure="false">Normtijden_Config!$A$4:$A$55</definedName>
    <definedName function="false" hidden="false" name="tbl_Offsets_Key" vbProcedure="false">Route_Variant_Offsets!$G$4:$G$75</definedName>
    <definedName function="false" hidden="false" name="tbl_Offsets_Wd" vbProcedure="false">Route_Variant_Offsets!$E$4:$E$75</definedName>
    <definedName function="false" hidden="false" name="tbl_Offsets_Wkn" vbProcedure="false">Route_Variant_Offsets!$D$4:$D$75</definedName>
    <definedName function="false" hidden="false" name="tbl_Proj_GSU" vbProcedure="false">Projecten!$E$4:$E$200</definedName>
    <definedName function="false" hidden="false" name="tbl_Proj_ID" vbProcedure="false">Projecten!$A$4:$A$200</definedName>
    <definedName function="false" hidden="false" name="tbl_Proj_Naam" vbProcedure="false">Projecten!$B$4:$B$200</definedName>
    <definedName function="false" hidden="false" name="tbl_Proj_Rt" vbProcedure="false">Projecten!$F$4:$F$200</definedName>
    <definedName function="false" hidden="false" name="tbl_Proj_Vt" vbProcedure="false">Projecten!$G$4:$G$200</definedName>
    <definedName function="false" hidden="false" name="Types_A_Aanvullend" vbProcedure="false">_Keuzes!$R$2:$R$5</definedName>
    <definedName function="false" hidden="false" name="Types_A_Quickscan" vbProcedure="false">_Keuzes!$S$2:$S$2</definedName>
    <definedName function="false" hidden="false" name="Types_A_Vervolg" vbProcedure="false">_Keuzes!$T$2:$T$9</definedName>
    <definedName function="false" hidden="false" name="Types_B_Algemeen" vbProcedure="false">_Keuzes!$U$2:$U$6</definedName>
    <definedName function="false" hidden="false" name="Types_C_Algemeen" vbProcedure="false">_Keuzes!$V$2:$V$4</definedName>
    <definedName function="false" hidden="false" name="Types_C_IWR_gate" vbProcedure="false">_Keuzes!$W$2:$W$4</definedName>
    <definedName function="false" hidden="false" name="Types_C_IWR_gate_OidK" vbProcedure="false">_Keuzes!$X$2:$X$3</definedName>
    <definedName function="false" hidden="false" name="Types_D_Engineering" vbProcedure="false">_Keuzes!$Y$2:$Y$2</definedName>
    <definedName function="false" hidden="false" name="Types_D_Haalbaarheid" vbProcedure="false">_Keuzes!$Z$2:$Z$2</definedName>
    <definedName function="false" hidden="false" name="Types_D_Plan" vbProcedure="false">_Keuzes!$AA$2:$AA$2</definedName>
    <definedName function="false" hidden="false" name="Types_D_Sondering" vbProcedure="false">_Keuzes!$AB$2:$AB$2</definedName>
    <definedName function="false" hidden="false" name="Types_D_Vergunning" vbProcedure="false">_Keuzes!$AC$2:$AC$3</definedName>
    <definedName function="false" hidden="false" name="Types_E_Algemeen" vbProcedure="false">_Keuzes!$AD$2:$AD$2</definedName>
    <definedName function="false" hidden="false" name="Types_F_Algemeen" vbProcedure="false">_Keuzes!$AE$2:$AE$2</definedName>
    <definedName function="false" hidden="false" name="Types_G_Datum" vbProcedure="false">_Keuzes!$AF$2:$AF$2</definedName>
    <definedName function="false" hidden="false" name="Types_G_Plannen" vbProcedure="false">_Keuzes!$AG$2:$AG$2</definedName>
    <definedName function="false" hidden="false" name="Types_G_Verslag" vbProcedure="false">_Keuzes!$AH$2:$AH$2</definedName>
    <definedName function="false" hidden="false" name="Types_G_Verwerkt" vbProcedure="false">_Keuzes!$AI$2:$AI$2</definedName>
    <definedName function="false" hidden="false" name="Types_H_Begroting" vbProcedure="false">_Keuzes!$AJ$2:$AJ$2</definedName>
    <definedName function="false" hidden="false" name="Types_H_DO" vbProcedure="false">_Keuzes!$AK$2:$AK$2</definedName>
    <definedName function="false" hidden="false" name="Types_H_DO_dossier" vbProcedure="false">_Keuzes!$AL$2:$AL$4</definedName>
    <definedName function="false" hidden="false" name="Types_H_Kick_off" vbProcedure="false">_Keuzes!$AM$2:$AM$2</definedName>
    <definedName function="false" hidden="false" name="Types_H_Materiaal" vbProcedure="false">_Keuzes!$AO$2:$AO$2</definedName>
    <definedName function="false" hidden="false" name="Types_H_MBB" vbProcedure="false">_Keuzes!$AN$2:$AN$2</definedName>
    <definedName function="false" hidden="false" name="Types_H_Startwerk" vbProcedure="false">_Keuzes!$AP$2:$AP$2</definedName>
    <definedName function="false" hidden="false" name="Types_H_Toetsmoment" vbProcedure="false">_Keuzes!$AQ$2:$AQ$3</definedName>
    <definedName function="false" hidden="false" name="Types_H_VO" vbProcedure="false">_Keuzes!$AR$2:$AR$2</definedName>
    <definedName function="false" hidden="false" name="Types_H_Warme_ovd" vbProcedure="false">_Keuzes!$AS$2:$AS$3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<sst xmlns="http://schemas.openxmlformats.org/spreadsheetml/2006/main" count="2181" uniqueCount="723">
  <si>
    <t xml:space="preserve">IWR PROCESNAVIGATOR v9  —  Infrawerk Rijnmond  |  SoRSoZ</t>
  </si>
  <si>
    <t xml:space="preserve">Doel</t>
  </si>
  <si>
    <t xml:space="preserve">Stuurinstrument per project om te signaleren of de GSU nog haalbaar is, op basis van onderzoekstatus, vergunningen, boringen, proefsleuven, verkeersplan en schouw. Combineert IWR-contract (v2.1) voor proces en Trinitas voor onderzoeks-normdoorlooptijden.</t>
  </si>
  <si>
    <t xml:space="preserve">Eenheid</t>
  </si>
  <si>
    <t xml:space="preserve">Alle doorlooptijden in WERKDAGEN. Datums berekend via WORKDAY().</t>
  </si>
  <si>
    <t xml:space="preserve">Hoe te werken</t>
  </si>
  <si>
    <t xml:space="preserve">1. Voeg projecten toe in blad 'Projecten' (blauwe cellen = invoer).
2. Per project regels toevoegen in 'Dashboard_Engineer' — één rij per afhankelijkheid (onderzoek / vergunning / boring / proefgat / verkeersplan / schouw / gate).
3. Kies Hoofdcategorie → Subcategorie → Type. Norm, buffer en GSU-kritisch worden automatisch opgehaald uit Normtijden_Config.
4. Zet Status op 'Ingediend' zodra je het uitzet; Datum_Uitgezet wordt automatisch gestempeld (alleen .xlsm met VBA). Bij 'Afgerond' of 'Goedgekeurd' stempelt Datum_Ontvangen.
5. 'Vertragingen_Showstoppers' is volledig afgeleid — niet handmatig invullen.</t>
  </si>
  <si>
    <t xml:space="preserve">Bladoverzicht</t>
  </si>
  <si>
    <t xml:space="preserve">Projecten</t>
  </si>
  <si>
    <t xml:space="preserve">Projectenmaster: ProjectID, GSU_Datum, Route, Variant, engineers, opdrachtgever.</t>
  </si>
  <si>
    <t xml:space="preserve">Dashboard_Engineer</t>
  </si>
  <si>
    <t xml:space="preserve">Werkblad per afhankelijkheid per project. Kerntabel tbl_Dash.</t>
  </si>
  <si>
    <t xml:space="preserve">Projectoverzicht</t>
  </si>
  <si>
    <t xml:space="preserve">⭐ Voorspelbaarheid: per project de Verwachte GSU, delta (werkdagen/weken) en het kritieke item dat de slip veroorzaakt. 100% afgeleid uit Dashboard.</t>
  </si>
  <si>
    <t xml:space="preserve">Vertragingen_Showstoppers</t>
  </si>
  <si>
    <t xml:space="preserve">Automatisch afgeleide lijst van alle actiepunten en showstoppers.</t>
  </si>
  <si>
    <t xml:space="preserve">Sleuteldata</t>
  </si>
  <si>
    <t xml:space="preserve">Per project 13 kritieke mijlpaaldatums, berekend uit GSU + gate-offsets.</t>
  </si>
  <si>
    <t xml:space="preserve">Normtijden_Config</t>
  </si>
  <si>
    <t xml:space="preserve">Bibliotheek: normdoorlooptijden (Trinitas) + gate-referenties (IWR-contract).</t>
  </si>
  <si>
    <t xml:space="preserve">Route_Variant_Offsets</t>
  </si>
  <si>
    <t xml:space="preserve">Hoe ver vóór GSU (in werkdagen) elke gate moet eindigen, per route × variant.</t>
  </si>
  <si>
    <t xml:space="preserve">Procesregister</t>
  </si>
  <si>
    <t xml:space="preserve">Referentie: alle IWR-processtappen met actoren en showstoppers.</t>
  </si>
  <si>
    <t xml:space="preserve">_Lijsten / _Keuzes</t>
  </si>
  <si>
    <t xml:space="preserve">Dropdownbronnen (verborgen). _Keuzes bevat de cascade-data.</t>
  </si>
  <si>
    <t xml:space="preserve">Help</t>
  </si>
  <si>
    <t xml:space="preserve">Uitleg, afkortingen, bronverwijzingen en bekende inconsistenties.</t>
  </si>
  <si>
    <t xml:space="preserve">⚠ Bekende inconsistentie</t>
  </si>
  <si>
    <t xml:space="preserve">Vergunningen 3.1.2: 40 werkdagen (conform Werkvoorbereidingsfase PDF) wordt gebruikt in dit model. De Doorlooptijden-PDF v2.1 toont in de fase-header '50 Werkdagen' als totaal voor Vergunning/ZRO, maar dat is de bruto-fasesom met parallelle substappen. Substap 3.1.2 zelf = 40 wd.</t>
  </si>
  <si>
    <t xml:space="preserve">⭐ Voorspelbaarheid</t>
  </si>
  <si>
    <t xml:space="preserve">Het model voorspelt per item de vroegst haalbare GSU (kolom Geimpliceerde_GSU in Dashboard). Formule: WORKDAY(Verwacht_Gereed_Datum, +Buffer_Wd). Op Projectoverzicht zie je per project de MAX daarvan = de Verwachte GSU, en welk item dat kritieke pad-punt is. Zo zie je voor je GSU-datum haalbaar is, en zo niet: welke taak je moet versnellen.</t>
  </si>
  <si>
    <t xml:space="preserve">STATUS</t>
  </si>
  <si>
    <t xml:space="preserve">ROUTES</t>
  </si>
  <si>
    <t xml:space="preserve">VARIANTEN</t>
  </si>
  <si>
    <t xml:space="preserve">HOOFDCATEGORIE</t>
  </si>
  <si>
    <t xml:space="preserve">OORZAKEN</t>
  </si>
  <si>
    <t xml:space="preserve">EIGENAREN</t>
  </si>
  <si>
    <t xml:space="preserve">FASEN</t>
  </si>
  <si>
    <t xml:space="preserve">Nodig</t>
  </si>
  <si>
    <t xml:space="preserve">Klantgedreven</t>
  </si>
  <si>
    <t xml:space="preserve">NOidK</t>
  </si>
  <si>
    <t xml:space="preserve">A-Conditionerend</t>
  </si>
  <si>
    <t xml:space="preserve">Te laat uitgezet door engineer</t>
  </si>
  <si>
    <t xml:space="preserve">Engineer</t>
  </si>
  <si>
    <t xml:space="preserve">Initiatiefase</t>
  </si>
  <si>
    <t xml:space="preserve">Ingediend</t>
  </si>
  <si>
    <t xml:space="preserve">Netgedreven</t>
  </si>
  <si>
    <t xml:space="preserve">OidK</t>
  </si>
  <si>
    <t xml:space="preserve">B-Bodem</t>
  </si>
  <si>
    <t xml:space="preserve">Te laat ontvangen door engineer</t>
  </si>
  <si>
    <t xml:space="preserve">Engineer Evides</t>
  </si>
  <si>
    <t xml:space="preserve">Engineeringsfase</t>
  </si>
  <si>
    <t xml:space="preserve">Afgerond</t>
  </si>
  <si>
    <t xml:space="preserve">Reconstructies</t>
  </si>
  <si>
    <t xml:space="preserve">C-Proefgaten</t>
  </si>
  <si>
    <t xml:space="preserve">Te laat aangeleverd door derde</t>
  </si>
  <si>
    <t xml:space="preserve">Engineer Stedin</t>
  </si>
  <si>
    <t xml:space="preserve">Werkvoorbereiding</t>
  </si>
  <si>
    <t xml:space="preserve">Goedgekeurd</t>
  </si>
  <si>
    <t xml:space="preserve">D-Boring</t>
  </si>
  <si>
    <t xml:space="preserve">Normdoorlooptijd overschreden</t>
  </si>
  <si>
    <t xml:space="preserve">Combi Coördinator</t>
  </si>
  <si>
    <t xml:space="preserve">Uitvoering</t>
  </si>
  <si>
    <t xml:space="preserve">Afgewezen</t>
  </si>
  <si>
    <t xml:space="preserve">E-Vergunning</t>
  </si>
  <si>
    <t xml:space="preserve">Aanvullende informatie nodig</t>
  </si>
  <si>
    <t xml:space="preserve">Netbeheerder</t>
  </si>
  <si>
    <t xml:space="preserve">Oplevering</t>
  </si>
  <si>
    <t xml:space="preserve">N.v.t</t>
  </si>
  <si>
    <t xml:space="preserve">F-Verkeer/BLVC</t>
  </si>
  <si>
    <t xml:space="preserve">Afkeur / herstel</t>
  </si>
  <si>
    <t xml:space="preserve">Aannemer</t>
  </si>
  <si>
    <t xml:space="preserve">G-Schouw</t>
  </si>
  <si>
    <t xml:space="preserve">Vergunningstraject langer dan norm</t>
  </si>
  <si>
    <t xml:space="preserve">Onderaannemer onderzoek</t>
  </si>
  <si>
    <t xml:space="preserve">H-Gate</t>
  </si>
  <si>
    <t xml:space="preserve">RWS-afkeur vergunning (+8 wk)</t>
  </si>
  <si>
    <t xml:space="preserve">Grondzaken Stedin</t>
  </si>
  <si>
    <t xml:space="preserve">Onderzoek nog niet gestart</t>
  </si>
  <si>
    <t xml:space="preserve">Vergunningendesk Evides</t>
  </si>
  <si>
    <t xml:space="preserve">Interne blokkade</t>
  </si>
  <si>
    <t xml:space="preserve">Klant (Gemeente)</t>
  </si>
  <si>
    <t xml:space="preserve">Externe blokkade</t>
  </si>
  <si>
    <t xml:space="preserve">Proefgaten nog niet ingepland</t>
  </si>
  <si>
    <t xml:space="preserve">Bodemrapport nog niet beschikbaar</t>
  </si>
  <si>
    <t xml:space="preserve">Verkeersplan/BLVC nog niet gereed</t>
  </si>
  <si>
    <t xml:space="preserve">Schouw nog niet gepland</t>
  </si>
  <si>
    <t xml:space="preserve">Schouwverslag nog niet ontvangen</t>
  </si>
  <si>
    <t xml:space="preserve">Schouw niet verwerkt in plantekening</t>
  </si>
  <si>
    <t xml:space="preserve">Natura 2000 / Wnb bezwaarperiode loopt</t>
  </si>
  <si>
    <t xml:space="preserve">NORMTIJDEN_CONFIG  —  Trinitas leidend voor onderzoek/boring, IWR-contract leidend voor buffer-naar-GSU</t>
  </si>
  <si>
    <t xml:space="preserve">ItemID</t>
  </si>
  <si>
    <t xml:space="preserve">Hoofdcategorie</t>
  </si>
  <si>
    <t xml:space="preserve">Subcategorie</t>
  </si>
  <si>
    <t xml:space="preserve">Type</t>
  </si>
  <si>
    <t xml:space="preserve">Route</t>
  </si>
  <si>
    <t xml:space="preserve">Variant</t>
  </si>
  <si>
    <t xml:space="preserve">Norm_Doorlooptijd_Wd</t>
  </si>
  <si>
    <t xml:space="preserve">Gate_Ref</t>
  </si>
  <si>
    <t xml:space="preserve">Buffer_Wd_Override</t>
  </si>
  <si>
    <t xml:space="preserve">GSU_Kritisch</t>
  </si>
  <si>
    <t xml:space="preserve">Gate_Kritisch</t>
  </si>
  <si>
    <t xml:space="preserve">Default_Eigenaar</t>
  </si>
  <si>
    <t xml:space="preserve">Default_Fase</t>
  </si>
  <si>
    <t xml:space="preserve">Procescode_IWR</t>
  </si>
  <si>
    <t xml:space="preserve">Bron_Ref</t>
  </si>
  <si>
    <t xml:space="preserve">Norm_Afwijking_Opmerking</t>
  </si>
  <si>
    <t xml:space="preserve">Actief</t>
  </si>
  <si>
    <t xml:space="preserve">Hcat_Code</t>
  </si>
  <si>
    <t xml:space="preserve">Sub_Code</t>
  </si>
  <si>
    <t xml:space="preserve">A-QS-GEO</t>
  </si>
  <si>
    <t xml:space="preserve">Quickscan</t>
  </si>
  <si>
    <t xml:space="preserve">Quickscan Geodius/Ortageo</t>
  </si>
  <si>
    <t xml:space="preserve">*</t>
  </si>
  <si>
    <t xml:space="preserve">VO_Einde</t>
  </si>
  <si>
    <t xml:space="preserve">2.NO.1.1</t>
  </si>
  <si>
    <t xml:space="preserve">Trinitas!Doorlooptijden!R20 (2 wk)</t>
  </si>
  <si>
    <t xml:space="preserve">Help Trinitas: 'geen invloed op doorlooptijd'</t>
  </si>
  <si>
    <t xml:space="preserve">A</t>
  </si>
  <si>
    <t xml:space="preserve">A-VO-HIST</t>
  </si>
  <si>
    <t xml:space="preserve">Vervolg</t>
  </si>
  <si>
    <t xml:space="preserve">Historisch bodemonderzoek</t>
  </si>
  <si>
    <t xml:space="preserve">Trinitas!Doorlooptijden!R21 (4 wk)</t>
  </si>
  <si>
    <t xml:space="preserve">A-VO-OONGE</t>
  </si>
  <si>
    <t xml:space="preserve">OO / NGE onderzoek</t>
  </si>
  <si>
    <t xml:space="preserve">Trinitas!Doorlooptijden!R22 (6 wk)</t>
  </si>
  <si>
    <t xml:space="preserve">Trinitas: range 4–6 wk</t>
  </si>
  <si>
    <t xml:space="preserve">A-VO-ARCB</t>
  </si>
  <si>
    <t xml:space="preserve">Archeologie bureaustudie</t>
  </si>
  <si>
    <t xml:space="preserve">Trinitas!Doorlooptijden!R23 (5 wk)</t>
  </si>
  <si>
    <t xml:space="preserve">Trinitas-noot: 'hoort 8 weken zijn'</t>
  </si>
  <si>
    <t xml:space="preserve">A-AV-ARCV</t>
  </si>
  <si>
    <t xml:space="preserve">Aanvullend</t>
  </si>
  <si>
    <t xml:space="preserve">Archeologie veldonderzoek</t>
  </si>
  <si>
    <t xml:space="preserve">Trinitas!Doorlooptijden!R24 (6 wk)</t>
  </si>
  <si>
    <t xml:space="preserve">Na bureaustudie</t>
  </si>
  <si>
    <t xml:space="preserve">A-VO-N2T</t>
  </si>
  <si>
    <t xml:space="preserve">Natura 2000 tool</t>
  </si>
  <si>
    <t xml:space="preserve">Trinitas!Doorlooptijden!R25 (1 wk)</t>
  </si>
  <si>
    <t xml:space="preserve">A-AV-N2S</t>
  </si>
  <si>
    <t xml:space="preserve">Natura 2000 Stikstofberekening</t>
  </si>
  <si>
    <t xml:space="preserve">Trinitas!Doorlooptijden!R26 (4 wk)</t>
  </si>
  <si>
    <t xml:space="preserve">A-AV-N2V</t>
  </si>
  <si>
    <t xml:space="preserve">Natura 2000 vergunning + bezwaar</t>
  </si>
  <si>
    <t xml:space="preserve">Trinitas!Doorlooptijden!R27 (24 wk)</t>
  </si>
  <si>
    <t xml:space="preserve">KRITIEK: 24 wk — kan GSU fataal blokkeren</t>
  </si>
  <si>
    <t xml:space="preserve">A-VO-ECOB</t>
  </si>
  <si>
    <t xml:space="preserve">Ecologische bureaustudie</t>
  </si>
  <si>
    <t xml:space="preserve">Trinitas!Doorlooptijden!R28 (6 wk)</t>
  </si>
  <si>
    <t xml:space="preserve">A-AV-WNB</t>
  </si>
  <si>
    <t xml:space="preserve">Wet natuurbescherming verg + bezwaar</t>
  </si>
  <si>
    <t xml:space="preserve">Trinitas!Doorlooptijden!R29 (28 wk)</t>
  </si>
  <si>
    <t xml:space="preserve">KRITIEK: 28 wk — kan GSU fataal blokkeren</t>
  </si>
  <si>
    <t xml:space="preserve">A-VO-BZB</t>
  </si>
  <si>
    <t xml:space="preserve">Beïnvloedings-/zettingsberekening</t>
  </si>
  <si>
    <t xml:space="preserve">Trinitas!Doorlooptijden!R30 (6 wk)</t>
  </si>
  <si>
    <t xml:space="preserve">A-VO-BEM</t>
  </si>
  <si>
    <t xml:space="preserve">Bemalingsadvies</t>
  </si>
  <si>
    <t xml:space="preserve">Trinitas!Doorlooptijden!R31 (8 wk)</t>
  </si>
  <si>
    <t xml:space="preserve">A-VO-CUL</t>
  </si>
  <si>
    <t xml:space="preserve">Cultuurtechnisch onderzoek</t>
  </si>
  <si>
    <t xml:space="preserve">Trinitas!Doorlooptijden!R32 (13 wk)</t>
  </si>
  <si>
    <t xml:space="preserve">B-BOD-KG-N</t>
  </si>
  <si>
    <t xml:space="preserve">Algemeen</t>
  </si>
  <si>
    <t xml:space="preserve">Bodemonderzoek CROW 400 — KG-NOidK (10wd)</t>
  </si>
  <si>
    <t xml:space="preserve">IWR-contract v2.1 KG (10 wd)</t>
  </si>
  <si>
    <t xml:space="preserve">B</t>
  </si>
  <si>
    <t xml:space="preserve">B-BOD-NG-N</t>
  </si>
  <si>
    <t xml:space="preserve">Bodemonderzoek CROW 400 — NG-NOidK (20wd)</t>
  </si>
  <si>
    <t xml:space="preserve">IWR-contract v2.1 NG-NOidK (20 wd)</t>
  </si>
  <si>
    <t xml:space="preserve">B-BOD-NG-O</t>
  </si>
  <si>
    <t xml:space="preserve">Bodemonderzoek CROW 400 — NG-OidK 2.O.8 (20wd)</t>
  </si>
  <si>
    <t xml:space="preserve">Warme_Overdracht</t>
  </si>
  <si>
    <t xml:space="preserve">2.O.8</t>
  </si>
  <si>
    <t xml:space="preserve">IWR-contract v2.1 NG-OidK (20 wd)</t>
  </si>
  <si>
    <t xml:space="preserve">B-BOD-RC-N</t>
  </si>
  <si>
    <t xml:space="preserve">Bodemonderzoek CROW 400 — RC-NOidK (10wd)</t>
  </si>
  <si>
    <t xml:space="preserve">IWR-contract v2.1 RC-NOidK (10 wd)</t>
  </si>
  <si>
    <t xml:space="preserve">B-BOD-RC-O</t>
  </si>
  <si>
    <t xml:space="preserve">Bodemonderzoek CROW 400 — RC-OidK 2.O.8 (10wd)</t>
  </si>
  <si>
    <t xml:space="preserve">IWR-contract v2.1 RC-OidK (10 wd)</t>
  </si>
  <si>
    <t xml:space="preserve">C-PG-1-15</t>
  </si>
  <si>
    <t xml:space="preserve">1–15 proefgaten</t>
  </si>
  <si>
    <t xml:space="preserve">Proefsleuven_Einde</t>
  </si>
  <si>
    <t xml:space="preserve">2.NO.4</t>
  </si>
  <si>
    <t xml:space="preserve">Trinitas!Doorlooptijden!R15 (2 wk)</t>
  </si>
  <si>
    <t xml:space="preserve">C</t>
  </si>
  <si>
    <t xml:space="preserve">C-PG-16-30</t>
  </si>
  <si>
    <t xml:space="preserve">16–30 proefgaten</t>
  </si>
  <si>
    <t xml:space="preserve">Trinitas!Doorlooptijden!R16 (3 wk)</t>
  </si>
  <si>
    <t xml:space="preserve">C-PG-AN</t>
  </si>
  <si>
    <t xml:space="preserve">Proefgaten A/N-wegen</t>
  </si>
  <si>
    <t xml:space="preserve">Trinitas!Doorlooptijden!R17 (4 wk)</t>
  </si>
  <si>
    <t xml:space="preserve">C-PS-KG-N</t>
  </si>
  <si>
    <t xml:space="preserve">IWR_gate</t>
  </si>
  <si>
    <t xml:space="preserve">Proefsleuven 2.NO.4 — KG-NOidK (10wd)</t>
  </si>
  <si>
    <t xml:space="preserve">C-PS-NG-N</t>
  </si>
  <si>
    <t xml:space="preserve">Proefsleuven 2.NO.4 — NG-NOidK (50wd)</t>
  </si>
  <si>
    <t xml:space="preserve">IWR-contract v2.1 NG-NOidK (50 wd)</t>
  </si>
  <si>
    <t xml:space="preserve">C-PS-RC-N</t>
  </si>
  <si>
    <t xml:space="preserve">Proefsleuven 2.NO.4 — RC-NOidK (20wd)</t>
  </si>
  <si>
    <t xml:space="preserve">IWR-contract v2.1 RC-NOidK (20 wd)</t>
  </si>
  <si>
    <t xml:space="preserve">C-TRC-NG-O</t>
  </si>
  <si>
    <t xml:space="preserve">IWR_gate_OidK</t>
  </si>
  <si>
    <t xml:space="preserve">Onderzoeken Tracé 2.O.9 — NG-OidK (75wd, incl. schouw+CROW500+proefsl.)</t>
  </si>
  <si>
    <t xml:space="preserve">2.O.9</t>
  </si>
  <si>
    <t xml:space="preserve">IWR-contract v2.1 NG-OidK (75 wd)</t>
  </si>
  <si>
    <t xml:space="preserve">Omvat schouw+CROW500+proefsleuven</t>
  </si>
  <si>
    <t xml:space="preserve">C-TRC-RC-O</t>
  </si>
  <si>
    <t xml:space="preserve">Onderzoeken Tracé 2.O.9 — RC-OidK (35wd, incl. schouw+CROW500+proefsl.)</t>
  </si>
  <si>
    <t xml:space="preserve">IWR-contract v2.1 RC-OidK (35 wd)</t>
  </si>
  <si>
    <t xml:space="preserve">D-B-HAAL</t>
  </si>
  <si>
    <t xml:space="preserve">Haalbaarheid</t>
  </si>
  <si>
    <t xml:space="preserve">Haalbaarheidsonderzoek boring</t>
  </si>
  <si>
    <t xml:space="preserve">Trinitas!Doorlooptijden!R5 (2 wk)</t>
  </si>
  <si>
    <t xml:space="preserve">Niet verplicht</t>
  </si>
  <si>
    <t xml:space="preserve">D</t>
  </si>
  <si>
    <t xml:space="preserve">D-B-PLAN</t>
  </si>
  <si>
    <t xml:space="preserve">Plan</t>
  </si>
  <si>
    <t xml:space="preserve">Boorplan</t>
  </si>
  <si>
    <t xml:space="preserve">Trinitas!Doorlooptijden!R6 (4 wk)</t>
  </si>
  <si>
    <t xml:space="preserve">Help Trinitas: '+4 wk op doorlooptijd'</t>
  </si>
  <si>
    <t xml:space="preserve">D-B-ENG</t>
  </si>
  <si>
    <t xml:space="preserve">Engineering</t>
  </si>
  <si>
    <t xml:space="preserve">Engineering boring (incl. berek.)</t>
  </si>
  <si>
    <t xml:space="preserve">Trinitas!Doorlooptijden!R7 (8 wk)</t>
  </si>
  <si>
    <t xml:space="preserve">Help Trinitas: '+10 wk op doorlooptijd'</t>
  </si>
  <si>
    <t xml:space="preserve">D-B-SOND</t>
  </si>
  <si>
    <t xml:space="preserve">Sondering</t>
  </si>
  <si>
    <t xml:space="preserve">Sondering (waterschap/snelweg/spoor)</t>
  </si>
  <si>
    <t xml:space="preserve">Trinitas!Doorlooptijden!R8 (2 wk)</t>
  </si>
  <si>
    <t xml:space="preserve">D-B-VG-GEM</t>
  </si>
  <si>
    <t xml:space="preserve">Vergunning</t>
  </si>
  <si>
    <t xml:space="preserve">Vergunning boring — gemeente</t>
  </si>
  <si>
    <t xml:space="preserve">Vergunning_Einde</t>
  </si>
  <si>
    <t xml:space="preserve">3.1.2</t>
  </si>
  <si>
    <t xml:space="preserve">Trinitas!Doorlooptijden!R9 (8 wk)</t>
  </si>
  <si>
    <t xml:space="preserve">D-B-VG-RWS</t>
  </si>
  <si>
    <t xml:space="preserve">Vergunning boring — provinciaal/waterschap/RWS</t>
  </si>
  <si>
    <t xml:space="preserve">Trinitas!Doorlooptijden!R9 (8 wk + mogelijk 8 wk afkeur)</t>
  </si>
  <si>
    <t xml:space="preserve">RWS-afkeur scenario: +8 wk</t>
  </si>
  <si>
    <t xml:space="preserve">E-VG-ZRO</t>
  </si>
  <si>
    <t xml:space="preserve">ZRO / ligvergunning / assetgebonden / omgevingsvergunning</t>
  </si>
  <si>
    <t xml:space="preserve">IWR Werkvoorbereidingsfase PDF + Trinitas (40 wd)</t>
  </si>
  <si>
    <t xml:space="preserve">Doorlooptijden-PDF fase-header '50 wd' = bruto; substap 3.1.2 = 40 wd</t>
  </si>
  <si>
    <t xml:space="preserve">E</t>
  </si>
  <si>
    <t xml:space="preserve">F-VK-BUKO</t>
  </si>
  <si>
    <t xml:space="preserve">Verkeersplan BUKO</t>
  </si>
  <si>
    <t xml:space="preserve">WVB_Uitv_Start</t>
  </si>
  <si>
    <t xml:space="preserve">3.3</t>
  </si>
  <si>
    <t xml:space="preserve">Trinitas!Doorlooptijden!R12 (2 wk)</t>
  </si>
  <si>
    <t xml:space="preserve">Help Trinitas: 'hoort 5 dagen te zijn' + 'geen impact op doorlooptijd'</t>
  </si>
  <si>
    <t xml:space="preserve">F</t>
  </si>
  <si>
    <t xml:space="preserve">G-SCH-PL</t>
  </si>
  <si>
    <t xml:space="preserve">Plannen</t>
  </si>
  <si>
    <t xml:space="preserve">Schouw plannen</t>
  </si>
  <si>
    <t xml:space="preserve">2.NO.1</t>
  </si>
  <si>
    <t xml:space="preserve">Trinitas Projectstatus R2: 'Schouw plannen'</t>
  </si>
  <si>
    <t xml:space="preserve">Geen normtijd — status-bewaking</t>
  </si>
  <si>
    <t xml:space="preserve">G</t>
  </si>
  <si>
    <t xml:space="preserve">G-SCH-VS</t>
  </si>
  <si>
    <t xml:space="preserve">Verslag</t>
  </si>
  <si>
    <t xml:space="preserve">Opstellen schouwverslag</t>
  </si>
  <si>
    <t xml:space="preserve">Trinitas Projectstatus R2: 'Opstellen schouwverslag'</t>
  </si>
  <si>
    <t xml:space="preserve">Geen normtijd</t>
  </si>
  <si>
    <t xml:space="preserve">G-SCH-DT</t>
  </si>
  <si>
    <t xml:space="preserve">Datum</t>
  </si>
  <si>
    <t xml:space="preserve">Datum geplande schouw</t>
  </si>
  <si>
    <t xml:space="preserve">Trinitas Projectstatus R2: 'Datum geplande schouw'</t>
  </si>
  <si>
    <t xml:space="preserve">G-SCH-AP</t>
  </si>
  <si>
    <t xml:space="preserve">Verwerkt</t>
  </si>
  <si>
    <t xml:space="preserve">Schouw verwerkt in plantekening</t>
  </si>
  <si>
    <t xml:space="preserve">Trinitas Projectstatus R2: 'Aanpassen plantekening'</t>
  </si>
  <si>
    <t xml:space="preserve">Gate-kritisch: moet voor VO-goedkeuring verwerkt</t>
  </si>
  <si>
    <t xml:space="preserve">H-G-VO</t>
  </si>
  <si>
    <t xml:space="preserve">VO</t>
  </si>
  <si>
    <t xml:space="preserve">VO goedgekeurd</t>
  </si>
  <si>
    <t xml:space="preserve">2.NO.5/2.O.11</t>
  </si>
  <si>
    <t xml:space="preserve">IWR-contract v2.1 (einde VO -18 wk)</t>
  </si>
  <si>
    <t xml:space="preserve">H</t>
  </si>
  <si>
    <t xml:space="preserve">H-G-DO</t>
  </si>
  <si>
    <t xml:space="preserve">DO</t>
  </si>
  <si>
    <t xml:space="preserve">DO getekend beide NB</t>
  </si>
  <si>
    <t xml:space="preserve">DO_Einde</t>
  </si>
  <si>
    <t xml:space="preserve">2.NO.7/2.O.13</t>
  </si>
  <si>
    <t xml:space="preserve">IWR-contract v2.1 (einde DO -15 wk)</t>
  </si>
  <si>
    <t xml:space="preserve">BEIDE NB verplicht</t>
  </si>
  <si>
    <t xml:space="preserve">H-G-DOD-KG</t>
  </si>
  <si>
    <t xml:space="preserve">DO_dossier</t>
  </si>
  <si>
    <t xml:space="preserve">DO-dossier goedgekeurd — KG (5wd)</t>
  </si>
  <si>
    <t xml:space="preserve">DO_Dossier_Einde</t>
  </si>
  <si>
    <t xml:space="preserve">2.NO.9</t>
  </si>
  <si>
    <t xml:space="preserve">IWR-contract v2.1 KG (5 wd)</t>
  </si>
  <si>
    <t xml:space="preserve">H-G-DOD-NR</t>
  </si>
  <si>
    <t xml:space="preserve">DO-dossier goedgekeurd — NG (15wd)</t>
  </si>
  <si>
    <t xml:space="preserve">2.NO.9/2.O.15</t>
  </si>
  <si>
    <t xml:space="preserve">IWR-contract v2.1 NG/RC (15 wd)</t>
  </si>
  <si>
    <t xml:space="preserve">H-G-DOD-RC</t>
  </si>
  <si>
    <t xml:space="preserve">DO-dossier goedgekeurd — RC (15wd)</t>
  </si>
  <si>
    <t xml:space="preserve">H-G-BEG</t>
  </si>
  <si>
    <t xml:space="preserve">Begroting</t>
  </si>
  <si>
    <t xml:space="preserve">Begroting geclassificeerd</t>
  </si>
  <si>
    <t xml:space="preserve">Begroting_Einde</t>
  </si>
  <si>
    <t xml:space="preserve">3.2.2</t>
  </si>
  <si>
    <t xml:space="preserve">IWR-contract v2.1 (einde -7 wk)</t>
  </si>
  <si>
    <t xml:space="preserve">H-G-MAT</t>
  </si>
  <si>
    <t xml:space="preserve">Materiaal</t>
  </si>
  <si>
    <t xml:space="preserve">TBG-materialen besteld</t>
  </si>
  <si>
    <t xml:space="preserve">Materiaal_Einde</t>
  </si>
  <si>
    <t xml:space="preserve">3.3.1</t>
  </si>
  <si>
    <t xml:space="preserve">IWR-contract v2.1 (-7 wk)</t>
  </si>
  <si>
    <t xml:space="preserve">H-G-KO</t>
  </si>
  <si>
    <t xml:space="preserve">Kick_off</t>
  </si>
  <si>
    <t xml:space="preserve">Werkmap + kick-off getekend</t>
  </si>
  <si>
    <t xml:space="preserve">Kickoff_Einde</t>
  </si>
  <si>
    <t xml:space="preserve">3.9</t>
  </si>
  <si>
    <t xml:space="preserve">IWR-contract v2.1 (-5 wk)</t>
  </si>
  <si>
    <t xml:space="preserve">H-G-SB</t>
  </si>
  <si>
    <t xml:space="preserve">Startwerk</t>
  </si>
  <si>
    <t xml:space="preserve">Startwerkbespreking</t>
  </si>
  <si>
    <t xml:space="preserve">Startwerk_Einde</t>
  </si>
  <si>
    <t xml:space="preserve">4.3</t>
  </si>
  <si>
    <t xml:space="preserve">IWR-contract v2.1 (-1 wk)</t>
  </si>
  <si>
    <t xml:space="preserve">H-G-WO-NG</t>
  </si>
  <si>
    <t xml:space="preserve">Warme_ovd</t>
  </si>
  <si>
    <t xml:space="preserve">Warme overdracht — NG-OidK (-37wk)</t>
  </si>
  <si>
    <t xml:space="preserve">2.O.3</t>
  </si>
  <si>
    <t xml:space="preserve">IWR-contract v2.1 NG-OidK (-37 wk)</t>
  </si>
  <si>
    <t xml:space="preserve">H-G-WO-RC</t>
  </si>
  <si>
    <t xml:space="preserve">Warme overdracht — RC-OidK (-29wk)</t>
  </si>
  <si>
    <t xml:space="preserve">IWR-contract v2.1 RC-OidK (-29 wk)</t>
  </si>
  <si>
    <t xml:space="preserve">H-G-TOE-E</t>
  </si>
  <si>
    <t xml:space="preserve">Toetsmoment</t>
  </si>
  <si>
    <t xml:space="preserve">Toetsmoment Evides</t>
  </si>
  <si>
    <t xml:space="preserve">3.8</t>
  </si>
  <si>
    <t xml:space="preserve">Trinitas Projectstatus ('5 dagen 5')</t>
  </si>
  <si>
    <t xml:space="preserve">H-G-TOE-S</t>
  </si>
  <si>
    <t xml:space="preserve">Toetsmoment Stedin</t>
  </si>
  <si>
    <t xml:space="preserve">Trinitas Projectstatus ('5 dagen 4')</t>
  </si>
  <si>
    <t xml:space="preserve">H-G-MBB</t>
  </si>
  <si>
    <t xml:space="preserve">MBB</t>
  </si>
  <si>
    <t xml:space="preserve">MBB maken</t>
  </si>
  <si>
    <t xml:space="preserve">-</t>
  </si>
  <si>
    <t xml:space="preserve">Trinitas Help: '-6 wk voor uitvoerdatum'</t>
  </si>
  <si>
    <t xml:space="preserve">Lookup_Key</t>
  </si>
  <si>
    <t xml:space="preserve">Subs_A</t>
  </si>
  <si>
    <t xml:space="preserve">Subs_B</t>
  </si>
  <si>
    <t xml:space="preserve">Subs_C</t>
  </si>
  <si>
    <t xml:space="preserve">Subs_D</t>
  </si>
  <si>
    <t xml:space="preserve">Subs_E</t>
  </si>
  <si>
    <t xml:space="preserve">Subs_F</t>
  </si>
  <si>
    <t xml:space="preserve">Subs_G</t>
  </si>
  <si>
    <t xml:space="preserve">Subs_H</t>
  </si>
  <si>
    <t xml:space="preserve">Types_A_Aanvullend</t>
  </si>
  <si>
    <t xml:space="preserve">Types_A_Quickscan</t>
  </si>
  <si>
    <t xml:space="preserve">Types_A_Vervolg</t>
  </si>
  <si>
    <t xml:space="preserve">Types_B_Algemeen</t>
  </si>
  <si>
    <t xml:space="preserve">Types_C_Algemeen</t>
  </si>
  <si>
    <t xml:space="preserve">Types_C_IWR_gate</t>
  </si>
  <si>
    <t xml:space="preserve">Types_C_IWR_gate_OidK</t>
  </si>
  <si>
    <t xml:space="preserve">Types_D_Engineering</t>
  </si>
  <si>
    <t xml:space="preserve">Types_D_Haalbaarheid</t>
  </si>
  <si>
    <t xml:space="preserve">Types_D_Plan</t>
  </si>
  <si>
    <t xml:space="preserve">Types_D_Sondering</t>
  </si>
  <si>
    <t xml:space="preserve">Types_D_Vergunning</t>
  </si>
  <si>
    <t xml:space="preserve">Types_E_Algemeen</t>
  </si>
  <si>
    <t xml:space="preserve">Types_F_Algemeen</t>
  </si>
  <si>
    <t xml:space="preserve">Types_G_Datum</t>
  </si>
  <si>
    <t xml:space="preserve">Types_G_Plannen</t>
  </si>
  <si>
    <t xml:space="preserve">Types_G_Verslag</t>
  </si>
  <si>
    <t xml:space="preserve">Types_G_Verwerkt</t>
  </si>
  <si>
    <t xml:space="preserve">Types_H_Begroting</t>
  </si>
  <si>
    <t xml:space="preserve">Types_H_DO</t>
  </si>
  <si>
    <t xml:space="preserve">Types_H_DO_dossier</t>
  </si>
  <si>
    <t xml:space="preserve">Types_H_Kick_off</t>
  </si>
  <si>
    <t xml:space="preserve">Types_H_MBB</t>
  </si>
  <si>
    <t xml:space="preserve">Types_H_Materiaal</t>
  </si>
  <si>
    <t xml:space="preserve">Types_H_Startwerk</t>
  </si>
  <si>
    <t xml:space="preserve">Types_H_Toetsmoment</t>
  </si>
  <si>
    <t xml:space="preserve">Types_H_VO</t>
  </si>
  <si>
    <t xml:space="preserve">Types_H_Warme_ovd</t>
  </si>
  <si>
    <t xml:space="preserve">A|Aanvullend|Archeologie veldonderzoek</t>
  </si>
  <si>
    <t xml:space="preserve">A|Aanvullend|Natura 2000 Stikstofberekening</t>
  </si>
  <si>
    <t xml:space="preserve">A|Aanvullend|Natura 2000 vergunning + bezwaar</t>
  </si>
  <si>
    <t xml:space="preserve">A|Aanvullend|Wet natuurbescherming verg + bezwaar</t>
  </si>
  <si>
    <t xml:space="preserve">A|Quickscan|Quickscan Geodius/Ortageo</t>
  </si>
  <si>
    <t xml:space="preserve">A|Vervolg|Archeologie bureaustudie</t>
  </si>
  <si>
    <t xml:space="preserve">A|Vervolg|Bemalingsadvies</t>
  </si>
  <si>
    <t xml:space="preserve">A|Vervolg|Beïnvloedings-/zettingsberekening</t>
  </si>
  <si>
    <t xml:space="preserve">A|Vervolg|Cultuurtechnisch onderzoek</t>
  </si>
  <si>
    <t xml:space="preserve">A|Vervolg|Ecologische bureaustudie</t>
  </si>
  <si>
    <t xml:space="preserve">A|Vervolg|Historisch bodemonderzoek</t>
  </si>
  <si>
    <t xml:space="preserve">A|Vervolg|Natura 2000 tool</t>
  </si>
  <si>
    <t xml:space="preserve">A|Vervolg|OO / NGE onderzoek</t>
  </si>
  <si>
    <t xml:space="preserve">B|Algemeen|Bodemonderzoek CROW 400 — KG-NOidK (10wd)</t>
  </si>
  <si>
    <t xml:space="preserve">B|Algemeen|Bodemonderzoek CROW 400 — NG-NOidK (20wd)</t>
  </si>
  <si>
    <t xml:space="preserve">B|Algemeen|Bodemonderzoek CROW 400 — NG-OidK 2.O.8 (20wd)</t>
  </si>
  <si>
    <t xml:space="preserve">B|Algemeen|Bodemonderzoek CROW 400 — RC-NOidK (10wd)</t>
  </si>
  <si>
    <t xml:space="preserve">B|Algemeen|Bodemonderzoek CROW 400 — RC-OidK 2.O.8 (10wd)</t>
  </si>
  <si>
    <t xml:space="preserve">C|Algemeen|16–30 proefgaten</t>
  </si>
  <si>
    <t xml:space="preserve">C|Algemeen|1–15 proefgaten</t>
  </si>
  <si>
    <t xml:space="preserve">C|Algemeen|Proefgaten A/N-wegen</t>
  </si>
  <si>
    <t xml:space="preserve">C|IWR_gate|Proefsleuven 2.NO.4 — KG-NOidK (10wd)</t>
  </si>
  <si>
    <t xml:space="preserve">C|IWR_gate|Proefsleuven 2.NO.4 — NG-NOidK (50wd)</t>
  </si>
  <si>
    <t xml:space="preserve">C|IWR_gate|Proefsleuven 2.NO.4 — RC-NOidK (20wd)</t>
  </si>
  <si>
    <t xml:space="preserve">C|IWR_gate_OidK|Onderzoeken Tracé 2.O.9 — NG-OidK (75wd, incl. schouw+CROW500+proefsl.)</t>
  </si>
  <si>
    <t xml:space="preserve">C|IWR_gate_OidK|Onderzoeken Tracé 2.O.9 — RC-OidK (35wd, incl. schouw+CROW500+proefsl.)</t>
  </si>
  <si>
    <t xml:space="preserve">D|Engineering|Engineering boring (incl. berek.)</t>
  </si>
  <si>
    <t xml:space="preserve">D|Haalbaarheid|Haalbaarheidsonderzoek boring</t>
  </si>
  <si>
    <t xml:space="preserve">D|Plan|Boorplan</t>
  </si>
  <si>
    <t xml:space="preserve">D|Sondering|Sondering (waterschap/snelweg/spoor)</t>
  </si>
  <si>
    <t xml:space="preserve">D|Vergunning|Vergunning boring — gemeente</t>
  </si>
  <si>
    <t xml:space="preserve">D|Vergunning|Vergunning boring — provinciaal/waterschap/RWS</t>
  </si>
  <si>
    <t xml:space="preserve">E|Algemeen|ZRO / ligvergunning / assetgebonden / omgevingsvergunning</t>
  </si>
  <si>
    <t xml:space="preserve">F|Algemeen|Verkeersplan BUKO</t>
  </si>
  <si>
    <t xml:space="preserve">G|Datum|Datum geplande schouw</t>
  </si>
  <si>
    <t xml:space="preserve">G|Plannen|Schouw plannen</t>
  </si>
  <si>
    <t xml:space="preserve">G|Verslag|Opstellen schouwverslag</t>
  </si>
  <si>
    <t xml:space="preserve">G|Verwerkt|Schouw verwerkt in plantekening</t>
  </si>
  <si>
    <t xml:space="preserve">H|Begroting|Begroting geclassificeerd</t>
  </si>
  <si>
    <t xml:space="preserve">H|DO|DO getekend beide NB</t>
  </si>
  <si>
    <t xml:space="preserve">H|DO_dossier|DO-dossier goedgekeurd — KG (5wd)</t>
  </si>
  <si>
    <t xml:space="preserve">H|DO_dossier|DO-dossier goedgekeurd — NG (15wd)</t>
  </si>
  <si>
    <t xml:space="preserve">H|DO_dossier|DO-dossier goedgekeurd — RC (15wd)</t>
  </si>
  <si>
    <t xml:space="preserve">H|Kick_off|Werkmap + kick-off getekend</t>
  </si>
  <si>
    <t xml:space="preserve">H|MBB|MBB maken</t>
  </si>
  <si>
    <t xml:space="preserve">H|Materiaal|TBG-materialen besteld</t>
  </si>
  <si>
    <t xml:space="preserve">H|Startwerk|Startwerkbespreking</t>
  </si>
  <si>
    <t xml:space="preserve">H|Toetsmoment|Toetsmoment Evides</t>
  </si>
  <si>
    <t xml:space="preserve">H|Toetsmoment|Toetsmoment Stedin</t>
  </si>
  <si>
    <t xml:space="preserve">H|VO|VO goedgekeurd</t>
  </si>
  <si>
    <t xml:space="preserve">H|Warme_ovd|Warme overdracht — NG-OidK (-37wk)</t>
  </si>
  <si>
    <t xml:space="preserve">H|Warme_ovd|Warme overdracht — RC-OidK (-29wk)</t>
  </si>
  <si>
    <t xml:space="preserve">ROUTE_VARIANT_OFFSETS  —  Gate-einddatums in werkdagen vóór GSU, per route × variant  (bron: IWR-contract v2.1)</t>
  </si>
  <si>
    <t xml:space="preserve">Weken_Voor_GSU</t>
  </si>
  <si>
    <t xml:space="preserve">Werkdagen_Voor_GSU</t>
  </si>
  <si>
    <t xml:space="preserve">Key</t>
  </si>
  <si>
    <t xml:space="preserve">Init_Einde</t>
  </si>
  <si>
    <t xml:space="preserve">IWR v2.1 KG (FO-einde -24 wk)</t>
  </si>
  <si>
    <t xml:space="preserve">IWR v2.1 NG (FO-einde -41 wk)</t>
  </si>
  <si>
    <t xml:space="preserve">IWR v2.1 RC (FO-einde -33 wk)</t>
  </si>
  <si>
    <t xml:space="preserve">n.v.t. (alleen OidK)</t>
  </si>
  <si>
    <t xml:space="preserve">KG heeft geen OidK volgens contract</t>
  </si>
  <si>
    <t xml:space="preserve">IWR v2.1 NG-OidK (2.O.3 eind -37 wk)</t>
  </si>
  <si>
    <t xml:space="preserve">IWR v2.1 RC-OidK (2.O.3 eind -29 wk)</t>
  </si>
  <si>
    <t xml:space="preserve">IWR v2.1 KG-NOidK (2.NO.5 einde -18 wk)</t>
  </si>
  <si>
    <t xml:space="preserve">KG-OidK: gebruik KG-NOidK waarde</t>
  </si>
  <si>
    <t xml:space="preserve">IWR v2.1 NG-NOidK (2.NO.5 einde -20 wk)</t>
  </si>
  <si>
    <t xml:space="preserve">IWR v2.1 NG-OidK (2.O.11 einde -18 wk)</t>
  </si>
  <si>
    <t xml:space="preserve">IWR v2.1 RC-NOidK (2.NO.5 einde -20 wk)</t>
  </si>
  <si>
    <t xml:space="preserve">IWR v2.1 RC-OidK (2.O.11 einde -18 wk)</t>
  </si>
  <si>
    <t xml:space="preserve">IWR v2.1 KG-NOidK (2.NO.4.1 einde ~-20 wk)</t>
  </si>
  <si>
    <t xml:space="preserve">idem</t>
  </si>
  <si>
    <t xml:space="preserve">IWR v2.1 NG-NOidK (2.NO.4.1 einde ~-20 wk)</t>
  </si>
  <si>
    <t xml:space="preserve">IWR v2.1 NG-OidK (onderdeel 2.O.9, einde -18 wk)</t>
  </si>
  <si>
    <t xml:space="preserve">IWR v2.1 RC-NOidK (2.NO.4.1 einde ~-20 wk)</t>
  </si>
  <si>
    <t xml:space="preserve">IWR v2.1 RC-OidK (onderdeel 2.O.9, einde -18 wk)</t>
  </si>
  <si>
    <t xml:space="preserve">IWR v2.1 (einde DO -15 wk, constant)</t>
  </si>
  <si>
    <t xml:space="preserve">IWR v2.1 (einde DO-dossier -15 wk)</t>
  </si>
  <si>
    <t xml:space="preserve">IWR v2.1 (einde Vergunning/ZRO -5 wk)</t>
  </si>
  <si>
    <t xml:space="preserve">IWR v2.1 (einde Begroting -7 wk)</t>
  </si>
  <si>
    <t xml:space="preserve">IWR v2.1 (Materiaal -7 wk)</t>
  </si>
  <si>
    <t xml:space="preserve">IWR v2.1 (Kick-off -5 wk)</t>
  </si>
  <si>
    <t xml:space="preserve">IWR v2.1 (WVB uitvoering start -4 wk)</t>
  </si>
  <si>
    <t xml:space="preserve">IWR v2.1 (Startwerkbespreking -1 wk)</t>
  </si>
  <si>
    <t xml:space="preserve">PROJECTEN  —  Projectenmaster (blauwe cellen = invoer)</t>
  </si>
  <si>
    <t xml:space="preserve">ProjectID</t>
  </si>
  <si>
    <t xml:space="preserve">Projectnaam</t>
  </si>
  <si>
    <t xml:space="preserve">Adres</t>
  </si>
  <si>
    <t xml:space="preserve">Plaats</t>
  </si>
  <si>
    <t xml:space="preserve">GSU_Datum</t>
  </si>
  <si>
    <t xml:space="preserve">Opdrachtgever</t>
  </si>
  <si>
    <t xml:space="preserve">Opmerkingen</t>
  </si>
  <si>
    <t xml:space="preserve">S26-001</t>
  </si>
  <si>
    <t xml:space="preserve">REC Hoofdstraat Rijnmond</t>
  </si>
  <si>
    <t xml:space="preserve">Hoofdstraat 1-50</t>
  </si>
  <si>
    <t xml:space="preserve">Rotterdam</t>
  </si>
  <si>
    <t xml:space="preserve">Patrick Gouma</t>
  </si>
  <si>
    <t xml:space="preserve">Evides / Stedin</t>
  </si>
  <si>
    <t xml:space="preserve">Voorbeeldproject OidK</t>
  </si>
  <si>
    <t xml:space="preserve">S26-002</t>
  </si>
  <si>
    <t xml:space="preserve">Nieuwe aanleg Waterlanden</t>
  </si>
  <si>
    <t xml:space="preserve">Waterlandenweg 12</t>
  </si>
  <si>
    <t xml:space="preserve">Capelle a/d IJssel</t>
  </si>
  <si>
    <t xml:space="preserve">Ger Jan Harmelink</t>
  </si>
  <si>
    <t xml:space="preserve">Evides</t>
  </si>
  <si>
    <t xml:space="preserve">Voorbeeldproject NOidK</t>
  </si>
  <si>
    <t xml:space="preserve">S26-003</t>
  </si>
  <si>
    <t xml:space="preserve">Klantaansluiting Zuidplein</t>
  </si>
  <si>
    <t xml:space="preserve">Zuidplein 7</t>
  </si>
  <si>
    <t xml:space="preserve">Mart van Oijen</t>
  </si>
  <si>
    <t xml:space="preserve">Stedin</t>
  </si>
  <si>
    <t xml:space="preserve">Voorbeeldproject KG</t>
  </si>
  <si>
    <t xml:space="preserve">IRN24-0175</t>
  </si>
  <si>
    <t xml:space="preserve">Maasstraat - Dordrecht</t>
  </si>
  <si>
    <t xml:space="preserve">Maasstraat</t>
  </si>
  <si>
    <t xml:space="preserve">Dordrecht</t>
  </si>
  <si>
    <t xml:space="preserve">Roy van Hattem</t>
  </si>
  <si>
    <t xml:space="preserve">Stedin (gas)</t>
  </si>
  <si>
    <t xml:space="preserve">Uit Planning NG 7-4-2026. Stand: VO-fase, DO nog niet. Aanvullend OO + Quickscan ecologie nodig.</t>
  </si>
  <si>
    <t xml:space="preserve">DASHBOARD_ENGINEER  —  Werkblad per afhankelijkheid per project  (blauwe cellen = invoer, grijze = berekend)</t>
  </si>
  <si>
    <t xml:space="preserve">Buffer_Wd</t>
  </si>
  <si>
    <t xml:space="preserve">Eigenaar</t>
  </si>
  <si>
    <t xml:space="preserve">Status</t>
  </si>
  <si>
    <t xml:space="preserve">Datum_Uitgezet</t>
  </si>
  <si>
    <t xml:space="preserve">Datum_Ontvangen</t>
  </si>
  <si>
    <t xml:space="preserve">Vereiste_Gereed_Datum</t>
  </si>
  <si>
    <t xml:space="preserve">Uiterlijke_Uitzetdatum</t>
  </si>
  <si>
    <t xml:space="preserve">Verwacht_Gereed_Datum</t>
  </si>
  <si>
    <t xml:space="preserve">Geimpliceerde_GSU</t>
  </si>
  <si>
    <t xml:space="preserve">Resterende_Wd</t>
  </si>
  <si>
    <t xml:space="preserve">Haalbaar_GSU</t>
  </si>
  <si>
    <t xml:space="preserve">Actiepunt</t>
  </si>
  <si>
    <t xml:space="preserve">Showstopper_GSU</t>
  </si>
  <si>
    <t xml:space="preserve">Showstopper_Fase</t>
  </si>
  <si>
    <t xml:space="preserve">Stoplicht</t>
  </si>
  <si>
    <t xml:space="preserve">Oorzaakcode</t>
  </si>
  <si>
    <t xml:space="preserve">Oorzaak_Toelichting</t>
  </si>
  <si>
    <t xml:space="preserve">Laatst_Gewijzigd</t>
  </si>
  <si>
    <t xml:space="preserve">Gewijzigd_Door</t>
  </si>
  <si>
    <t xml:space="preserve">VERTRAGINGEN_SHOWSTOPPERS  —  100% afgeleid uit Dashboard_Engineer (niet handmatig invullen)</t>
  </si>
  <si>
    <t xml:space="preserve">Norm_Wd</t>
  </si>
  <si>
    <t xml:space="preserve">GSU_Krit</t>
  </si>
  <si>
    <t xml:space="preserve">Gate_Krit</t>
  </si>
  <si>
    <t xml:space="preserve">Vereiste_Gereed</t>
  </si>
  <si>
    <t xml:space="preserve">Uiterlijke_Uitzet</t>
  </si>
  <si>
    <t xml:space="preserve">Verwacht_Gereed</t>
  </si>
  <si>
    <t xml:space="preserve">Rest_Wd</t>
  </si>
  <si>
    <t xml:space="preserve">SS_GSU</t>
  </si>
  <si>
    <t xml:space="preserve">SS_Fase</t>
  </si>
  <si>
    <t xml:space="preserve">PROJECTOVERZICHT  —  Is de GSU haalbaar?  Wat wordt de verwachte GSU?  (100% afgeleid uit Dashboard_Engineer)</t>
  </si>
  <si>
    <t xml:space="preserve">Deze tabel leest Dashboard_Engineer en rekent uit wanneer de GSU haalbaar blijft. GSU_Verwacht = max(Geimpliceerde_GSU) over alle items per project. Delta &gt; 0 werkdagen betekent: GSU zal opschuiven ten opzichte van de oorspronkelijke planning.</t>
  </si>
  <si>
    <t xml:space="preserve">GSU_Oorspronkelijk</t>
  </si>
  <si>
    <t xml:space="preserve">GSU_Verwacht</t>
  </si>
  <si>
    <t xml:space="preserve">Delta_Werkdagen</t>
  </si>
  <si>
    <t xml:space="preserve">Delta_Weken</t>
  </si>
  <si>
    <t xml:space="preserve">Kritiek_Item</t>
  </si>
  <si>
    <t xml:space="preserve">Aantal_Actiepunten</t>
  </si>
  <si>
    <t xml:space="preserve">Aantal_Showstoppers</t>
  </si>
  <si>
    <t xml:space="preserve">SLEUTELDATA  —  13 kritieke mijlpaal-datums per project (geselecteerd project onderin)</t>
  </si>
  <si>
    <t xml:space="preserve">Kies project:</t>
  </si>
  <si>
    <t xml:space="preserve">Projectnaam:</t>
  </si>
  <si>
    <t xml:space="preserve">Route | Variant:</t>
  </si>
  <si>
    <t xml:space="preserve">GSU-datum:</t>
  </si>
  <si>
    <t xml:space="preserve">#</t>
  </si>
  <si>
    <t xml:space="preserve">Mijlpaal</t>
  </si>
  <si>
    <t xml:space="preserve">Opmerking</t>
  </si>
  <si>
    <t xml:space="preserve">Initiatiefase einde (FO akkoord)</t>
  </si>
  <si>
    <t xml:space="preserve">Warme overdracht (OidK)</t>
  </si>
  <si>
    <t xml:space="preserve">Proefsleuven rapport goedgekeurd</t>
  </si>
  <si>
    <t xml:space="preserve">DO getekend</t>
  </si>
  <si>
    <t xml:space="preserve">DO-dossier goedgekeurd</t>
  </si>
  <si>
    <t xml:space="preserve">Vergunningen verleend</t>
  </si>
  <si>
    <t xml:space="preserve">Materiaal besteld</t>
  </si>
  <si>
    <t xml:space="preserve">Kick-off getekend</t>
  </si>
  <si>
    <t xml:space="preserve">WVB Uitvoering start</t>
  </si>
  <si>
    <t xml:space="preserve">GSU (Startuitvoering)</t>
  </si>
  <si>
    <t xml:space="preserve">GSU</t>
  </si>
  <si>
    <t xml:space="preserve">Referentiepunt GSU</t>
  </si>
  <si>
    <t xml:space="preserve">PROCESREGISTER  —  IWR v2.0/v2.1  (overgenomen uit IWR_Procesnavigator_v8)</t>
  </si>
  <si>
    <t xml:space="preserve">Code</t>
  </si>
  <si>
    <t xml:space="preserve">Routes</t>
  </si>
  <si>
    <t xml:space="preserve">Fasegroep</t>
  </si>
  <si>
    <t xml:space="preserve">Faseblok</t>
  </si>
  <si>
    <t xml:space="preserve">Stapnaam</t>
  </si>
  <si>
    <t xml:space="preserve">DLT per route</t>
  </si>
  <si>
    <t xml:space="preserve">Actor</t>
  </si>
  <si>
    <t xml:space="preserve">Systeem/Output</t>
  </si>
  <si>
    <t xml:space="preserve">Showstopper / Opmerkingen</t>
  </si>
  <si>
    <t xml:space="preserve">◆ Initiatiefase</t>
  </si>
  <si>
    <t xml:space="preserve">1.K.1-9</t>
  </si>
  <si>
    <t xml:space="preserve">KG</t>
  </si>
  <si>
    <t xml:space="preserve">NO+OI</t>
  </si>
  <si>
    <t xml:space="preserve">Init KG</t>
  </si>
  <si>
    <t xml:space="preserve">Initiatiefase Klantgedreven (9 stappen)</t>
  </si>
  <si>
    <t xml:space="preserve">1-10wd/stap</t>
  </si>
  <si>
    <t xml:space="preserve">Xaris / E-mail / Infradock</t>
  </si>
  <si>
    <t xml:space="preserve">1.K.7: zonder akkoord projectdossier geen voortgang</t>
  </si>
  <si>
    <t xml:space="preserve">1.N.1-9</t>
  </si>
  <si>
    <t xml:space="preserve">NG</t>
  </si>
  <si>
    <t xml:space="preserve">Init NG</t>
  </si>
  <si>
    <t xml:space="preserve">Initiatiefase Netgedreven</t>
  </si>
  <si>
    <t xml:space="preserve">1-9wd/stap</t>
  </si>
  <si>
    <t xml:space="preserve">Xaris</t>
  </si>
  <si>
    <t xml:space="preserve">1.N.8: beide NB FO gereed vereist</t>
  </si>
  <si>
    <t xml:space="preserve">1.R.1-14</t>
  </si>
  <si>
    <t xml:space="preserve">RC</t>
  </si>
  <si>
    <t xml:space="preserve">Init RC</t>
  </si>
  <si>
    <t xml:space="preserve">Initiatiefase Reconstructies</t>
  </si>
  <si>
    <t xml:space="preserve">Klant (Gemeente)/Netbeheerder</t>
  </si>
  <si>
    <t xml:space="preserve">1.R.10: VTA goedkeuring | 1.R.13: FO beide NB</t>
  </si>
  <si>
    <t xml:space="preserve">◆ Engineeringsfase</t>
  </si>
  <si>
    <t xml:space="preserve">KG+NG+RC</t>
  </si>
  <si>
    <t xml:space="preserve">NO</t>
  </si>
  <si>
    <t xml:space="preserve">Voorbereiding</t>
  </si>
  <si>
    <t xml:space="preserve">Voorbereiden tracé: nettoets/Klic/omgevingsscan/CROW500</t>
  </si>
  <si>
    <t xml:space="preserve">5wd</t>
  </si>
  <si>
    <t xml:space="preserve">Eigen systeem NB</t>
  </si>
  <si>
    <t xml:space="preserve">Input: def. projectdossier (KG) / FO (NG+RC)</t>
  </si>
  <si>
    <t xml:space="preserve">Bodem</t>
  </si>
  <si>
    <t xml:space="preserve">Bodemonderzoek CROW 400</t>
  </si>
  <si>
    <t xml:space="preserve">KG=10wd; NG=20wd; RC=10wd</t>
  </si>
  <si>
    <t xml:space="preserve">SHOWSTOPPER: rapport vereist vóór proefsleuven + VO</t>
  </si>
  <si>
    <t xml:space="preserve">2.NO.2-4.1</t>
  </si>
  <si>
    <t xml:space="preserve">Proefsleuven</t>
  </si>
  <si>
    <t xml:space="preserve">Afstemmen → opdrachtverstrekking → graven → beoordelen rapport</t>
  </si>
  <si>
    <t xml:space="preserve">KG=22wd; NG=70wd; RC=40wd</t>
  </si>
  <si>
    <t xml:space="preserve">Netbeheerder+Aannemer</t>
  </si>
  <si>
    <t xml:space="preserve">E-mail+Xaris</t>
  </si>
  <si>
    <t xml:space="preserve">SHOWSTOPPER: goedgekeurd rapport vereist voor VO</t>
  </si>
  <si>
    <t xml:space="preserve">2.NO.5</t>
  </si>
  <si>
    <t xml:space="preserve">Uitwerken + intern goedkeuren VO</t>
  </si>
  <si>
    <t xml:space="preserve">10wd</t>
  </si>
  <si>
    <t xml:space="preserve">SHOWSTOPPER: goedgekeurd VO vereist voor DO</t>
  </si>
  <si>
    <t xml:space="preserve">2.NO.6-7</t>
  </si>
  <si>
    <t xml:space="preserve">Uitwerken (2wd) + Goedkeuren (3wd) DO</t>
  </si>
  <si>
    <t xml:space="preserve">MIJLPAAL: BEIDE NB getekend DO vereist</t>
  </si>
  <si>
    <t xml:space="preserve">2.NO.8-9</t>
  </si>
  <si>
    <t xml:space="preserve">DO-dossier</t>
  </si>
  <si>
    <t xml:space="preserve">Opleveren + goedkeuren DO-dossier</t>
  </si>
  <si>
    <t xml:space="preserve">KG=10wd; NG/RC=20wd</t>
  </si>
  <si>
    <t xml:space="preserve">MIJLPAAL: goedgekeurd dossier vereist voor WVB</t>
  </si>
  <si>
    <t xml:space="preserve">2.O.1-3</t>
  </si>
  <si>
    <t xml:space="preserve">NG+RC</t>
  </si>
  <si>
    <t xml:space="preserve">OI</t>
  </si>
  <si>
    <t xml:space="preserve">Eng opdracht</t>
  </si>
  <si>
    <t xml:space="preserve">Voorb. tracé → werkmap → WARME OVERDRACHT</t>
  </si>
  <si>
    <t xml:space="preserve">5+5+5=15wd</t>
  </si>
  <si>
    <t xml:space="preserve">MIJLPAAL: BEIDE NB werkmap compleet vóór start aannemer</t>
  </si>
  <si>
    <t xml:space="preserve">2.O.4-6</t>
  </si>
  <si>
    <t xml:space="preserve">Eng begroting</t>
  </si>
  <si>
    <t xml:space="preserve">Engineeringsbegroting → beoordelen → opdracht</t>
  </si>
  <si>
    <t xml:space="preserve">Aannemer+Netbeheerder</t>
  </si>
  <si>
    <t xml:space="preserve">Infradock</t>
  </si>
  <si>
    <t xml:space="preserve">SHOWSTOPPER: inkooporder vereist voor tracéonderzoek</t>
  </si>
  <si>
    <t xml:space="preserve">2.O.7-9</t>
  </si>
  <si>
    <t xml:space="preserve">Tracé OidK</t>
  </si>
  <si>
    <t xml:space="preserve">Bodem + tracéonderzoek (schouw/CROW500/proefsleuven)</t>
  </si>
  <si>
    <t xml:space="preserve">NG=100wd; RC=50wd</t>
  </si>
  <si>
    <t xml:space="preserve">Bodem: NG=20wd/RC=10wd; Tracé: NG=75wd/RC=35wd</t>
  </si>
  <si>
    <t xml:space="preserve">2.O.10-11</t>
  </si>
  <si>
    <t xml:space="preserve">VO OidK</t>
  </si>
  <si>
    <t xml:space="preserve">Uitwerken VO (aannemer, 10wd) → Beoord. VO (NB, 10wd)</t>
  </si>
  <si>
    <t xml:space="preserve">20wd</t>
  </si>
  <si>
    <t xml:space="preserve">MIJLPAAL: beide NB tegelijk beoordelen</t>
  </si>
  <si>
    <t xml:space="preserve">2.O.12-13</t>
  </si>
  <si>
    <t xml:space="preserve">DO OidK</t>
  </si>
  <si>
    <t xml:space="preserve">Uitwerken DO (2wd) + Goedkeuren DO (3wd)</t>
  </si>
  <si>
    <t xml:space="preserve">MIJLPAAL: BEIDE NB getekend DO</t>
  </si>
  <si>
    <t xml:space="preserve">2.O.14-15</t>
  </si>
  <si>
    <t xml:space="preserve">DO-dossier OidK</t>
  </si>
  <si>
    <t xml:space="preserve">Aanleveren + beoordelen DO-dossier</t>
  </si>
  <si>
    <t xml:space="preserve">MIJLPAAL</t>
  </si>
  <si>
    <t xml:space="preserve">◆ Werkvoorbereiding</t>
  </si>
  <si>
    <t xml:space="preserve">3.1-1.3</t>
  </si>
  <si>
    <t xml:space="preserve">Alle</t>
  </si>
  <si>
    <t xml:space="preserve">Vergunningen</t>
  </si>
  <si>
    <t xml:space="preserve">Verzoek ZRO + aanvragen (5wd) + uploaden (40wd) + controle (5wd)</t>
  </si>
  <si>
    <t xml:space="preserve">50wd; -14 t/m -5wk</t>
  </si>
  <si>
    <t xml:space="preserve">SuperGrover/WoW/Xaris</t>
  </si>
  <si>
    <t xml:space="preserve">MIJLPAAL: vergunningen noodzakelijk voor uitvoering</t>
  </si>
  <si>
    <t xml:space="preserve">3.2-2.2</t>
  </si>
  <si>
    <t xml:space="preserve">Begroting maken (20wd) + afstemmen (15wd) + classificeren (5wd)</t>
  </si>
  <si>
    <t xml:space="preserve">40wd; -14 t/m -7wk</t>
  </si>
  <si>
    <t xml:space="preserve">MIJLPAAL: BEIDE NB akkoord + classificering vereist</t>
  </si>
  <si>
    <t xml:space="preserve">Bestellen TBG-materialen</t>
  </si>
  <si>
    <t xml:space="preserve">5wd; -7wk</t>
  </si>
  <si>
    <t xml:space="preserve">SAP PEJ / d365</t>
  </si>
  <si>
    <t xml:space="preserve">10wd voor levering afroepen</t>
  </si>
  <si>
    <t xml:space="preserve">3.5-9</t>
  </si>
  <si>
    <t xml:space="preserve">Opdracht+kick-off</t>
  </si>
  <si>
    <t xml:space="preserve">Opdracht (10wd) → IO (5wd) → werkmap (5wd) → beoordelen (5wd) → kick-off (5wd)</t>
  </si>
  <si>
    <t xml:space="preserve">30wd; -6 t/m -5wk</t>
  </si>
  <si>
    <t xml:space="preserve">AP/E-mail+Xaris</t>
  </si>
  <si>
    <t xml:space="preserve">MIJLPAAL: getekend kick-off = formele opdracht</t>
  </si>
  <si>
    <t xml:space="preserve">◆ Uitvoering</t>
  </si>
  <si>
    <t xml:space="preserve">4.1-4</t>
  </si>
  <si>
    <t xml:space="preserve">Voorbereiden (20wd) → afroepen (5wd) → startwerkbespreking (1wd) → uitvoeren</t>
  </si>
  <si>
    <t xml:space="preserve">20wd + projectspecifiek</t>
  </si>
  <si>
    <t xml:space="preserve">Xaris+Organize+AP</t>
  </si>
  <si>
    <t xml:space="preserve">Tussentijdse opleveringen: deelrevisies / deel PV-staten</t>
  </si>
  <si>
    <t xml:space="preserve">◆ Oplevering</t>
  </si>
  <si>
    <t xml:space="preserve">5.1-10</t>
  </si>
  <si>
    <t xml:space="preserve">WBUG → beoordelen → adm. opleveren → acceptatie+PVO → factureren → afronding</t>
  </si>
  <si>
    <t xml:space="preserve">~70wd totaal na uitvoering</t>
  </si>
  <si>
    <t xml:space="preserve">AP+Organize+Xaris</t>
  </si>
  <si>
    <t xml:space="preserve">Revisie + PV/termijnstaten + kalibratie = MIJLPALEN</t>
  </si>
  <si>
    <t xml:space="preserve">HELP  —  Uitleg, bronverwijzingen, bekende inconsistenties</t>
  </si>
  <si>
    <t xml:space="preserve">Afkortingen</t>
  </si>
  <si>
    <t xml:space="preserve">Goedkeuring Start Uitvoering — week 0 in alle berekeningen.</t>
  </si>
  <si>
    <t xml:space="preserve">Niet Opgeschoven in de Keten (aannemer pas na DO).</t>
  </si>
  <si>
    <t xml:space="preserve">Opgeschoven in de Keten (aannemer al vanaf VO, via warme overdracht).</t>
  </si>
  <si>
    <t xml:space="preserve">KG / NG / RC</t>
  </si>
  <si>
    <t xml:space="preserve">Klantgedreven / Netgedreven / Reconstructies.</t>
  </si>
  <si>
    <t xml:space="preserve">Wd / NETWORKDAYS</t>
  </si>
  <si>
    <t xml:space="preserve">Werkdagen. Alle berekeningen gebruiken WORKDAY() en NETWORKDAYS() — weekenden worden overgeslagen. Feestdagen zijn NIET gedefinieerd (kan later toegevoegd worden als named range 'Feestdagen').</t>
  </si>
  <si>
    <t xml:space="preserve">Leidende bronnen</t>
  </si>
  <si>
    <t xml:space="preserve">IWR-contract v2.1</t>
  </si>
  <si>
    <t xml:space="preserve">Alle fase-gates, buffer-voor-GSU, route/variant-offsets. 9 PDFs — kernbron: 'Doorlooptijden Processen Klantgedreven - Netgedreven - Reconstructies versie 2.1.pdf'.</t>
  </si>
  <si>
    <t xml:space="preserve">Trinitas</t>
  </si>
  <si>
    <t xml:space="preserve">Alle onderzoeks- en boringsdoorlooptijden (tabblad Doorlooptijden + Bron). Planning Trinitas Evides Stedin - basis met behoud dropdowns.xlsm.</t>
  </si>
  <si>
    <t xml:space="preserve">Bekende inconsistenties</t>
  </si>
  <si>
    <t xml:space="preserve">Vergunningen 40 vs 50 wd</t>
  </si>
  <si>
    <t xml:space="preserve">Doorlooptijden-PDF fase-header toont '50 wd' voor Vergunning/ZRO-fase (parallelle substappen). Werkvoorbereidingsfase-PDF en Trinitas zijn consistent: substap 3.1.2 = 40 wd. Model gebruikt 40 wd.</t>
  </si>
  <si>
    <t xml:space="preserve">Trinitas: 5 wk; noot Trinitas: 'hoort 8 weken zijn'. Model gebruikt 5 wk (actuele praktijk); norm-afwijking staat in Normtijden_Config kolom Norm_Afwijking_Opmerking.</t>
  </si>
  <si>
    <t xml:space="preserve">Verkeersplan</t>
  </si>
  <si>
    <t xml:space="preserve">Trinitas: 2 wk; noot Trinitas: 'hoort 5 dagen te zijn'; Help Trinitas: 'geen impact op doorlooptijd'. Model: 10 wd, GSU_Kritisch=FALSE.</t>
  </si>
  <si>
    <t xml:space="preserve">Schouw</t>
  </si>
  <si>
    <t xml:space="preserve">In IWR-contract niet als aparte stap opgenomen; in Trinitas wel als status-mijlpaal. Model volgt Trinitas: 4 rijen in G-Schouw zonder normtijd. 'Schouw verwerkt in plantekening' is Gate_Kritisch=TRUE voor VO-goedkeuring.</t>
  </si>
  <si>
    <t xml:space="preserve">RWS-afkeur boring vergunning</t>
  </si>
  <si>
    <t xml:space="preserve">Trinitas noteert: bij RWS 'ga uit van afkeur → +8 wk doorlooptijd'. In Normtijden_Config item D-B-VG-RWS: 80 wd (= 8 wk + 8 wk potentieel afkeur). Kan verder afgehandeld worden met Oorzaakcode 'RWS-afkeur vergunning (+8 wk)'.</t>
  </si>
  <si>
    <t xml:space="preserve">Natura 2000 / Wet natuurbescherming</t>
  </si>
  <si>
    <t xml:space="preserve">24 resp. 28 kalenderweken voor vergunning + bezwaar. In werkdagen: 120 resp. 140 wd. Deze zijn potentieel GSU-fataal bij late start.</t>
  </si>
  <si>
    <t xml:space="preserve">Logdatum-mechaniek</t>
  </si>
  <si>
    <t xml:space="preserve">Status → Ingediend</t>
  </si>
  <si>
    <t xml:space="preserve">VBA stempelt Datum_Uitgezet automatisch (eenmalig, niet overschrijven). Zie dashboard_vba.bas.</t>
  </si>
  <si>
    <t xml:space="preserve">Status → Afgerond/Goedgekeurd</t>
  </si>
  <si>
    <t xml:space="preserve">VBA stempelt Datum_Ontvangen (en ook Datum_Uitgezet als die nog leeg was, voor rechtstreekse sprongen).</t>
  </si>
  <si>
    <t xml:space="preserve">Status → Afgewezen</t>
  </si>
  <si>
    <t xml:space="preserve">VBA stempelt alleen Datum_Uitgezet. Datum_Ontvangen blijft leeg zodat engineer ziet dat er opnieuw actie nodig is.</t>
  </si>
  <si>
    <t xml:space="preserve">Zonder VBA</t>
  </si>
  <si>
    <t xml:space="preserve">Als je het bestand als .xlsx houdt (zonder macro's), moet de engineer Datum_Uitgezet en Datum_Ontvangen handmatig invullen.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</si>
</sst>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General"/>
    <numFmt numFmtId="166" formatCode="dd\-mm\-yyyy"/>
    <numFmt numFmtId="167" formatCode="dd\-mm\-yyyy;;;"/>
    <numFmt numFmtId="168" formatCode="dd\-mm\-yyyy\ hh:mm"/>
    <numFmt numFmtId="169" formatCode="0.0"/>
  </numFmts>
  <fonts count="13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color rgb="FFFFFFFF"/>
      <name val="Arial"/>
      <family val="0"/>
      <charset val="1"/>
    </font>
    <font>
      <b val="true"/>
      <sz val="12"/>
      <name val="Arial"/>
      <family val="0"/>
      <charset val="1"/>
    </font>
    <font>
      <sz val="10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sz val="10"/>
      <color rgb="FF000000"/>
      <name val="Arial"/>
      <family val="0"/>
      <charset val="1"/>
    </font>
    <font>
      <i val="true"/>
      <sz val="9"/>
      <color rgb="FF595959"/>
      <name val="Arial"/>
      <family val="0"/>
      <charset val="1"/>
    </font>
    <font>
      <sz val="10"/>
      <color rgb="FF0000FF"/>
      <name val="Arial"/>
      <family val="0"/>
      <charset val="1"/>
    </font>
    <font>
      <sz val="10"/>
      <color rgb="FF008000"/>
      <name val="Arial"/>
      <family val="0"/>
      <charset val="1"/>
    </font>
    <font>
      <b val="true"/>
      <sz val="10"/>
      <name val="Arial"/>
      <family val="0"/>
      <charset val="1"/>
    </font>
  </fonts>
  <fills count="12">
    <fill>
      <patternFill patternType="none"/>
    </fill>
    <fill>
      <patternFill patternType="gray125"/>
    </fill>
    <fill>
      <patternFill patternType="solid">
        <fgColor rgb="FF1F4E79"/>
        <bgColor rgb="FF003366"/>
      </patternFill>
    </fill>
    <fill>
      <patternFill patternType="solid">
        <fgColor rgb="FFDEEBF7"/>
        <bgColor rgb="FFE2EFDA"/>
      </patternFill>
    </fill>
    <fill>
      <patternFill patternType="solid">
        <fgColor rgb="FFFFD966"/>
        <bgColor rgb="FFFFE699"/>
      </patternFill>
    </fill>
    <fill>
      <patternFill patternType="solid">
        <fgColor rgb="FFFFF2CC"/>
        <bgColor rgb="FFFFF2E0"/>
      </patternFill>
    </fill>
    <fill>
      <patternFill patternType="solid">
        <fgColor rgb="FF70AD47"/>
        <bgColor rgb="FF339966"/>
      </patternFill>
    </fill>
    <fill>
      <patternFill patternType="solid">
        <fgColor rgb="FFE2EFDA"/>
        <bgColor rgb="FFDEEBF7"/>
      </patternFill>
    </fill>
    <fill>
      <patternFill patternType="solid">
        <fgColor rgb="FF2E75B6"/>
        <bgColor rgb="FF0066CC"/>
      </patternFill>
    </fill>
    <fill>
      <patternFill patternType="solid">
        <fgColor rgb="FFF2F2F2"/>
        <bgColor rgb="FFFFF2E0"/>
      </patternFill>
    </fill>
    <fill>
      <patternFill patternType="solid">
        <fgColor rgb="FFFFF2E0"/>
        <bgColor rgb="FFFFF2CC"/>
      </patternFill>
    </fill>
    <fill>
      <patternFill patternType="solid">
        <fgColor rgb="FFC00000"/>
        <bgColor rgb="FF80000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6" fillId="3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7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7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8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0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9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8" fillId="9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9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10" fillId="1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9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9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0" fillId="1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1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11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11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8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8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0" fillId="0" borderId="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>
          <bgColor rgb="FFF8CBAD"/>
        </patternFill>
      </fill>
    </dxf>
    <dxf>
      <fill>
        <patternFill>
          <bgColor rgb="FFFFE699"/>
        </patternFill>
      </fill>
    </dxf>
    <dxf>
      <fill>
        <patternFill>
          <bgColor rgb="FFC6EFCE"/>
        </patternFill>
      </fill>
    </dxf>
  </dxfs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2CC"/>
      <rgbColor rgb="FFDEEBF7"/>
      <rgbColor rgb="FF660066"/>
      <rgbColor rgb="FFFF8080"/>
      <rgbColor rgb="FF0066CC"/>
      <rgbColor rgb="FFF2F2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2EFDA"/>
      <rgbColor rgb="FFC6EFCE"/>
      <rgbColor rgb="FFFFE699"/>
      <rgbColor rgb="FFFFF2E0"/>
      <rgbColor rgb="FFFF99CC"/>
      <rgbColor rgb="FFCC99FF"/>
      <rgbColor rgb="FFF8CBAD"/>
      <rgbColor rgb="FF2E75B6"/>
      <rgbColor rgb="FF33CCCC"/>
      <rgbColor rgb="FF99CC00"/>
      <rgbColor rgb="FFFFD966"/>
      <rgbColor rgb="FFFF9900"/>
      <rgbColor rgb="FFFF6600"/>
      <rgbColor rgb="FF595959"/>
      <rgbColor rgb="FF70AD47"/>
      <rgbColor rgb="FF003366"/>
      <rgbColor rgb="FF339966"/>
      <rgbColor rgb="FF003300"/>
      <rgbColor rgb="FF333300"/>
      <rgbColor rgb="FF993300"/>
      <rgbColor rgb="FF993366"/>
      <rgbColor rgb="FF1F4E7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C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38"/>
    <col collapsed="false" customWidth="true" hidden="false" outlineLevel="0" max="3" min="3" style="0" width="65"/>
    <col collapsed="false" customWidth="true" hidden="false" outlineLevel="0" max="4" min="4" style="0" width="3"/>
  </cols>
  <sheetData>
    <row r="1" customFormat="false" ht="27.75" hidden="false" customHeight="true" outlineLevel="0" collapsed="false">
      <c r="B1" s="1" t="s">
        <v>0</v>
      </c>
      <c r="C1" s="1"/>
    </row>
    <row r="3" customFormat="false" ht="42" hidden="false" customHeight="true" outlineLevel="0" collapsed="false">
      <c r="B3" s="2" t="s">
        <v>1</v>
      </c>
      <c r="C3" s="3" t="s">
        <v>2</v>
      </c>
    </row>
    <row r="5" customFormat="false" ht="18" hidden="false" customHeight="true" outlineLevel="0" collapsed="false">
      <c r="B5" s="2" t="s">
        <v>3</v>
      </c>
      <c r="C5" s="3" t="s">
        <v>4</v>
      </c>
    </row>
    <row r="7" customFormat="false" ht="42" hidden="false" customHeight="true" outlineLevel="0" collapsed="false">
      <c r="B7" s="2" t="s">
        <v>5</v>
      </c>
      <c r="C7" s="3" t="s">
        <v>6</v>
      </c>
    </row>
    <row r="12" customFormat="false" ht="18" hidden="false" customHeight="true" outlineLevel="0" collapsed="false">
      <c r="B12" s="4" t="s">
        <v>7</v>
      </c>
      <c r="C12" s="5"/>
    </row>
    <row r="13" customFormat="false" ht="18" hidden="false" customHeight="true" outlineLevel="0" collapsed="false">
      <c r="B13" s="2" t="s">
        <v>8</v>
      </c>
      <c r="C13" s="3" t="s">
        <v>9</v>
      </c>
    </row>
    <row r="14" customFormat="false" ht="18" hidden="false" customHeight="true" outlineLevel="0" collapsed="false">
      <c r="B14" s="2" t="s">
        <v>10</v>
      </c>
      <c r="C14" s="3" t="s">
        <v>11</v>
      </c>
    </row>
    <row r="15" customFormat="false" ht="42" hidden="false" customHeight="true" outlineLevel="0" collapsed="false">
      <c r="B15" s="2" t="s">
        <v>12</v>
      </c>
      <c r="C15" s="3" t="s">
        <v>13</v>
      </c>
    </row>
    <row r="16" customFormat="false" ht="18" hidden="false" customHeight="true" outlineLevel="0" collapsed="false">
      <c r="B16" s="2" t="s">
        <v>14</v>
      </c>
      <c r="C16" s="3" t="s">
        <v>15</v>
      </c>
    </row>
    <row r="17" customFormat="false" ht="18" hidden="false" customHeight="true" outlineLevel="0" collapsed="false">
      <c r="B17" s="2" t="s">
        <v>16</v>
      </c>
      <c r="C17" s="3" t="s">
        <v>17</v>
      </c>
    </row>
    <row r="18" customFormat="false" ht="18" hidden="false" customHeight="true" outlineLevel="0" collapsed="false">
      <c r="B18" s="2" t="s">
        <v>18</v>
      </c>
      <c r="C18" s="3" t="s">
        <v>19</v>
      </c>
    </row>
    <row r="19" customFormat="false" ht="18" hidden="false" customHeight="true" outlineLevel="0" collapsed="false">
      <c r="B19" s="2" t="s">
        <v>20</v>
      </c>
      <c r="C19" s="3" t="s">
        <v>21</v>
      </c>
    </row>
    <row r="20" customFormat="false" ht="18" hidden="false" customHeight="true" outlineLevel="0" collapsed="false">
      <c r="B20" s="2" t="s">
        <v>22</v>
      </c>
      <c r="C20" s="3" t="s">
        <v>23</v>
      </c>
    </row>
    <row r="21" customFormat="false" ht="18" hidden="false" customHeight="true" outlineLevel="0" collapsed="false">
      <c r="B21" s="2" t="s">
        <v>24</v>
      </c>
      <c r="C21" s="3" t="s">
        <v>25</v>
      </c>
    </row>
    <row r="22" customFormat="false" ht="18" hidden="false" customHeight="true" outlineLevel="0" collapsed="false">
      <c r="B22" s="2" t="s">
        <v>26</v>
      </c>
      <c r="C22" s="3" t="s">
        <v>27</v>
      </c>
    </row>
    <row r="25" customFormat="false" ht="49.5" hidden="false" customHeight="true" outlineLevel="0" collapsed="false">
      <c r="B25" s="6" t="s">
        <v>28</v>
      </c>
      <c r="C25" s="7" t="s">
        <v>29</v>
      </c>
    </row>
    <row r="27" customFormat="false" ht="55.5" hidden="false" customHeight="true" outlineLevel="0" collapsed="false">
      <c r="B27" s="8" t="s">
        <v>30</v>
      </c>
      <c r="C27" s="9" t="s">
        <v>31</v>
      </c>
    </row>
  </sheetData>
  <mergeCells count="1">
    <mergeCell ref="B1:C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8" topLeftCell="A9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8"/>
    <col collapsed="false" customWidth="true" hidden="false" outlineLevel="0" max="2" min="2" style="0" width="20"/>
    <col collapsed="false" customWidth="true" hidden="false" outlineLevel="0" max="3" min="3" style="0" width="18"/>
    <col collapsed="false" customWidth="true" hidden="false" outlineLevel="0" max="4" min="4" style="0" width="20"/>
    <col collapsed="false" customWidth="true" hidden="false" outlineLevel="0" max="5" min="5" style="0" width="18"/>
    <col collapsed="false" customWidth="true" hidden="false" outlineLevel="0" max="6" min="6" style="0" width="14"/>
    <col collapsed="false" customWidth="true" hidden="false" outlineLevel="0" max="7" min="7" style="0" width="40"/>
  </cols>
  <sheetData>
    <row r="1" customFormat="false" ht="21.75" hidden="false" customHeight="true" outlineLevel="0" collapsed="false">
      <c r="A1" s="1" t="s">
        <v>540</v>
      </c>
      <c r="B1" s="1"/>
      <c r="C1" s="1"/>
      <c r="D1" s="1"/>
      <c r="E1" s="1"/>
      <c r="F1" s="1"/>
      <c r="G1" s="1"/>
    </row>
    <row r="3" customFormat="false" ht="15" hidden="false" customHeight="false" outlineLevel="0" collapsed="false">
      <c r="A3" s="43" t="s">
        <v>541</v>
      </c>
      <c r="B3" s="44" t="s">
        <v>474</v>
      </c>
    </row>
    <row r="4" customFormat="false" ht="15" hidden="false" customHeight="false" outlineLevel="0" collapsed="false">
      <c r="A4" s="43" t="s">
        <v>542</v>
      </c>
      <c r="B4" s="45" t="str">
        <f aca="false">IFERROR(INDEX(tbl_Proj_Naam,MATCH(B3,tbl_Proj_ID,0)),"")</f>
        <v>REC Hoofdstraat Rijnmond</v>
      </c>
    </row>
    <row r="5" customFormat="false" ht="15" hidden="false" customHeight="false" outlineLevel="0" collapsed="false">
      <c r="A5" s="43" t="s">
        <v>543</v>
      </c>
      <c r="B5" s="45" t="str">
        <f aca="false">IFERROR(INDEX(tbl_Proj_Rt,MATCH(B3,tbl_Proj_ID,0)),"")&amp;" | "&amp;IFERROR(INDEX(tbl_Proj_Vt,MATCH(B3,tbl_Proj_ID,0)),"")</f>
        <v>Reconstructies | OidK</v>
      </c>
    </row>
    <row r="6" customFormat="false" ht="15" hidden="false" customHeight="false" outlineLevel="0" collapsed="false">
      <c r="A6" s="43" t="s">
        <v>544</v>
      </c>
      <c r="B6" s="46" t="n">
        <f aca="false">IFERROR(INDEX(tbl_Proj_GSU,MATCH(B3,tbl_Proj_ID,0)),"")</f>
        <v>46296</v>
      </c>
    </row>
    <row r="8" customFormat="false" ht="25.5" hidden="false" customHeight="true" outlineLevel="0" collapsed="false">
      <c r="A8" s="12" t="s">
        <v>545</v>
      </c>
      <c r="B8" s="12" t="s">
        <v>546</v>
      </c>
      <c r="C8" s="12" t="s">
        <v>99</v>
      </c>
      <c r="D8" s="12" t="s">
        <v>435</v>
      </c>
      <c r="E8" s="12" t="s">
        <v>436</v>
      </c>
      <c r="F8" s="12" t="s">
        <v>267</v>
      </c>
      <c r="G8" s="12" t="s">
        <v>547</v>
      </c>
    </row>
    <row r="9" customFormat="false" ht="15" hidden="false" customHeight="false" outlineLevel="0" collapsed="false">
      <c r="A9" s="16" t="n">
        <v>1</v>
      </c>
      <c r="B9" s="16" t="s">
        <v>548</v>
      </c>
      <c r="C9" s="19" t="s">
        <v>438</v>
      </c>
      <c r="D9" s="47" t="n">
        <f aca="false">IFERROR(INDEX(tbl_Offsets_Wkn,MATCH("Init_Einde|"&amp;IFERROR(INDEX(tbl_Proj_Rt,MATCH(B$3,tbl_Proj_ID,0)),"")&amp;"|"&amp;IFERROR(INDEX(tbl_Proj_Vt,MATCH(B$3,tbl_Proj_ID,0)),""),tbl_Offsets_Key,0)),"n.v.t.")</f>
        <v>-33</v>
      </c>
      <c r="E9" s="47" t="n">
        <f aca="false">IFERROR(INDEX(tbl_Offsets_Wd,MATCH("Init_Einde|"&amp;IFERROR(INDEX(tbl_Proj_Rt,MATCH(B$3,tbl_Proj_ID,0)),"")&amp;"|"&amp;IFERROR(INDEX(tbl_Proj_Vt,MATCH(B$3,tbl_Proj_ID,0)),""),tbl_Offsets_Key,0)),"n.v.t.")</f>
        <v>-165</v>
      </c>
      <c r="F9" s="48" t="n">
        <f aca="false">IF(OR(B$6="",NOT(ISNUMBER(E9))),"",WORKDAY(B$6,E9))</f>
        <v>46065</v>
      </c>
      <c r="G9" s="19"/>
    </row>
    <row r="10" customFormat="false" ht="15" hidden="false" customHeight="false" outlineLevel="0" collapsed="false">
      <c r="A10" s="16" t="n">
        <v>2</v>
      </c>
      <c r="B10" s="16" t="s">
        <v>549</v>
      </c>
      <c r="C10" s="19" t="s">
        <v>173</v>
      </c>
      <c r="D10" s="47" t="n">
        <f aca="false">IFERROR(INDEX(tbl_Offsets_Wkn,MATCH("Warme_Overdracht|"&amp;IFERROR(INDEX(tbl_Proj_Rt,MATCH(B$3,tbl_Proj_ID,0)),"")&amp;"|"&amp;IFERROR(INDEX(tbl_Proj_Vt,MATCH(B$3,tbl_Proj_ID,0)),""),tbl_Offsets_Key,0)),"n.v.t.")</f>
        <v>-29</v>
      </c>
      <c r="E10" s="47" t="n">
        <f aca="false">IFERROR(INDEX(tbl_Offsets_Wd,MATCH("Warme_Overdracht|"&amp;IFERROR(INDEX(tbl_Proj_Rt,MATCH(B$3,tbl_Proj_ID,0)),"")&amp;"|"&amp;IFERROR(INDEX(tbl_Proj_Vt,MATCH(B$3,tbl_Proj_ID,0)),""),tbl_Offsets_Key,0)),"n.v.t.")</f>
        <v>-145</v>
      </c>
      <c r="F10" s="48" t="n">
        <f aca="false">IF(OR(B$6="",NOT(ISNUMBER(E10))),"",WORKDAY(B$6,E10))</f>
        <v>46093</v>
      </c>
      <c r="G10" s="19"/>
    </row>
    <row r="11" customFormat="false" ht="15" hidden="false" customHeight="false" outlineLevel="0" collapsed="false">
      <c r="A11" s="16" t="n">
        <v>3</v>
      </c>
      <c r="B11" s="16" t="s">
        <v>277</v>
      </c>
      <c r="C11" s="19" t="s">
        <v>115</v>
      </c>
      <c r="D11" s="47" t="n">
        <f aca="false">IFERROR(INDEX(tbl_Offsets_Wkn,MATCH("VO_Einde|"&amp;IFERROR(INDEX(tbl_Proj_Rt,MATCH(B$3,tbl_Proj_ID,0)),"")&amp;"|"&amp;IFERROR(INDEX(tbl_Proj_Vt,MATCH(B$3,tbl_Proj_ID,0)),""),tbl_Offsets_Key,0)),"n.v.t.")</f>
        <v>-18</v>
      </c>
      <c r="E11" s="47" t="n">
        <f aca="false">IFERROR(INDEX(tbl_Offsets_Wd,MATCH("VO_Einde|"&amp;IFERROR(INDEX(tbl_Proj_Rt,MATCH(B$3,tbl_Proj_ID,0)),"")&amp;"|"&amp;IFERROR(INDEX(tbl_Proj_Vt,MATCH(B$3,tbl_Proj_ID,0)),""),tbl_Offsets_Key,0)),"n.v.t.")</f>
        <v>-90</v>
      </c>
      <c r="F11" s="48" t="n">
        <f aca="false">IF(OR(B$6="",NOT(ISNUMBER(E11))),"",WORKDAY(B$6,E11))</f>
        <v>46170</v>
      </c>
      <c r="G11" s="19"/>
    </row>
    <row r="12" customFormat="false" ht="15" hidden="false" customHeight="false" outlineLevel="0" collapsed="false">
      <c r="A12" s="16" t="n">
        <v>4</v>
      </c>
      <c r="B12" s="16" t="s">
        <v>550</v>
      </c>
      <c r="C12" s="19" t="s">
        <v>184</v>
      </c>
      <c r="D12" s="47" t="n">
        <f aca="false">IFERROR(INDEX(tbl_Offsets_Wkn,MATCH("Proefsleuven_Einde|"&amp;IFERROR(INDEX(tbl_Proj_Rt,MATCH(B$3,tbl_Proj_ID,0)),"")&amp;"|"&amp;IFERROR(INDEX(tbl_Proj_Vt,MATCH(B$3,tbl_Proj_ID,0)),""),tbl_Offsets_Key,0)),"n.v.t.")</f>
        <v>-18</v>
      </c>
      <c r="E12" s="47" t="n">
        <f aca="false">IFERROR(INDEX(tbl_Offsets_Wd,MATCH("Proefsleuven_Einde|"&amp;IFERROR(INDEX(tbl_Proj_Rt,MATCH(B$3,tbl_Proj_ID,0)),"")&amp;"|"&amp;IFERROR(INDEX(tbl_Proj_Vt,MATCH(B$3,tbl_Proj_ID,0)),""),tbl_Offsets_Key,0)),"n.v.t.")</f>
        <v>-90</v>
      </c>
      <c r="F12" s="48" t="n">
        <f aca="false">IF(OR(B$6="",NOT(ISNUMBER(E12))),"",WORKDAY(B$6,E12))</f>
        <v>46170</v>
      </c>
      <c r="G12" s="19"/>
    </row>
    <row r="13" customFormat="false" ht="15" hidden="false" customHeight="false" outlineLevel="0" collapsed="false">
      <c r="A13" s="16" t="n">
        <v>5</v>
      </c>
      <c r="B13" s="16" t="s">
        <v>551</v>
      </c>
      <c r="C13" s="19" t="s">
        <v>284</v>
      </c>
      <c r="D13" s="47" t="n">
        <f aca="false">IFERROR(INDEX(tbl_Offsets_Wkn,MATCH("DO_Einde|"&amp;IFERROR(INDEX(tbl_Proj_Rt,MATCH(B$3,tbl_Proj_ID,0)),"")&amp;"|"&amp;IFERROR(INDEX(tbl_Proj_Vt,MATCH(B$3,tbl_Proj_ID,0)),""),tbl_Offsets_Key,0)),"n.v.t.")</f>
        <v>-15</v>
      </c>
      <c r="E13" s="47" t="n">
        <f aca="false">IFERROR(INDEX(tbl_Offsets_Wd,MATCH("DO_Einde|"&amp;IFERROR(INDEX(tbl_Proj_Rt,MATCH(B$3,tbl_Proj_ID,0)),"")&amp;"|"&amp;IFERROR(INDEX(tbl_Proj_Vt,MATCH(B$3,tbl_Proj_ID,0)),""),tbl_Offsets_Key,0)),"n.v.t.")</f>
        <v>-75</v>
      </c>
      <c r="F13" s="48" t="n">
        <f aca="false">IF(OR(B$6="",NOT(ISNUMBER(E13))),"",WORKDAY(B$6,E13))</f>
        <v>46191</v>
      </c>
      <c r="G13" s="19"/>
    </row>
    <row r="14" customFormat="false" ht="15" hidden="false" customHeight="false" outlineLevel="0" collapsed="false">
      <c r="A14" s="16" t="n">
        <v>6</v>
      </c>
      <c r="B14" s="16" t="s">
        <v>552</v>
      </c>
      <c r="C14" s="19" t="s">
        <v>291</v>
      </c>
      <c r="D14" s="47" t="n">
        <f aca="false">IFERROR(INDEX(tbl_Offsets_Wkn,MATCH("DO_Dossier_Einde|"&amp;IFERROR(INDEX(tbl_Proj_Rt,MATCH(B$3,tbl_Proj_ID,0)),"")&amp;"|"&amp;IFERROR(INDEX(tbl_Proj_Vt,MATCH(B$3,tbl_Proj_ID,0)),""),tbl_Offsets_Key,0)),"n.v.t.")</f>
        <v>-15</v>
      </c>
      <c r="E14" s="47" t="n">
        <f aca="false">IFERROR(INDEX(tbl_Offsets_Wd,MATCH("DO_Dossier_Einde|"&amp;IFERROR(INDEX(tbl_Proj_Rt,MATCH(B$3,tbl_Proj_ID,0)),"")&amp;"|"&amp;IFERROR(INDEX(tbl_Proj_Vt,MATCH(B$3,tbl_Proj_ID,0)),""),tbl_Offsets_Key,0)),"n.v.t.")</f>
        <v>-75</v>
      </c>
      <c r="F14" s="48" t="n">
        <f aca="false">IF(OR(B$6="",NOT(ISNUMBER(E14))),"",WORKDAY(B$6,E14))</f>
        <v>46191</v>
      </c>
      <c r="G14" s="19"/>
    </row>
    <row r="15" customFormat="false" ht="15" hidden="false" customHeight="false" outlineLevel="0" collapsed="false">
      <c r="A15" s="16" t="n">
        <v>7</v>
      </c>
      <c r="B15" s="16" t="s">
        <v>553</v>
      </c>
      <c r="C15" s="19" t="s">
        <v>235</v>
      </c>
      <c r="D15" s="47" t="n">
        <f aca="false">IFERROR(INDEX(tbl_Offsets_Wkn,MATCH("Vergunning_Einde|"&amp;IFERROR(INDEX(tbl_Proj_Rt,MATCH(B$3,tbl_Proj_ID,0)),"")&amp;"|"&amp;IFERROR(INDEX(tbl_Proj_Vt,MATCH(B$3,tbl_Proj_ID,0)),""),tbl_Offsets_Key,0)),"n.v.t.")</f>
        <v>-5</v>
      </c>
      <c r="E15" s="47" t="n">
        <f aca="false">IFERROR(INDEX(tbl_Offsets_Wd,MATCH("Vergunning_Einde|"&amp;IFERROR(INDEX(tbl_Proj_Rt,MATCH(B$3,tbl_Proj_ID,0)),"")&amp;"|"&amp;IFERROR(INDEX(tbl_Proj_Vt,MATCH(B$3,tbl_Proj_ID,0)),""),tbl_Offsets_Key,0)),"n.v.t.")</f>
        <v>-25</v>
      </c>
      <c r="F15" s="48" t="n">
        <f aca="false">IF(OR(B$6="",NOT(ISNUMBER(E15))),"",WORKDAY(B$6,E15))</f>
        <v>46261</v>
      </c>
      <c r="G15" s="19"/>
    </row>
    <row r="16" customFormat="false" ht="15" hidden="false" customHeight="false" outlineLevel="0" collapsed="false">
      <c r="A16" s="16" t="n">
        <v>8</v>
      </c>
      <c r="B16" s="16" t="s">
        <v>302</v>
      </c>
      <c r="C16" s="19" t="s">
        <v>303</v>
      </c>
      <c r="D16" s="47" t="n">
        <f aca="false">IFERROR(INDEX(tbl_Offsets_Wkn,MATCH("Begroting_Einde|"&amp;IFERROR(INDEX(tbl_Proj_Rt,MATCH(B$3,tbl_Proj_ID,0)),"")&amp;"|"&amp;IFERROR(INDEX(tbl_Proj_Vt,MATCH(B$3,tbl_Proj_ID,0)),""),tbl_Offsets_Key,0)),"n.v.t.")</f>
        <v>-7</v>
      </c>
      <c r="E16" s="47" t="n">
        <f aca="false">IFERROR(INDEX(tbl_Offsets_Wd,MATCH("Begroting_Einde|"&amp;IFERROR(INDEX(tbl_Proj_Rt,MATCH(B$3,tbl_Proj_ID,0)),"")&amp;"|"&amp;IFERROR(INDEX(tbl_Proj_Vt,MATCH(B$3,tbl_Proj_ID,0)),""),tbl_Offsets_Key,0)),"n.v.t.")</f>
        <v>-35</v>
      </c>
      <c r="F16" s="48" t="n">
        <f aca="false">IF(OR(B$6="",NOT(ISNUMBER(E16))),"",WORKDAY(B$6,E16))</f>
        <v>46247</v>
      </c>
      <c r="G16" s="19"/>
    </row>
    <row r="17" customFormat="false" ht="15" hidden="false" customHeight="false" outlineLevel="0" collapsed="false">
      <c r="A17" s="16" t="n">
        <v>9</v>
      </c>
      <c r="B17" s="16" t="s">
        <v>554</v>
      </c>
      <c r="C17" s="19" t="s">
        <v>309</v>
      </c>
      <c r="D17" s="47" t="n">
        <f aca="false">IFERROR(INDEX(tbl_Offsets_Wkn,MATCH("Materiaal_Einde|"&amp;IFERROR(INDEX(tbl_Proj_Rt,MATCH(B$3,tbl_Proj_ID,0)),"")&amp;"|"&amp;IFERROR(INDEX(tbl_Proj_Vt,MATCH(B$3,tbl_Proj_ID,0)),""),tbl_Offsets_Key,0)),"n.v.t.")</f>
        <v>-7</v>
      </c>
      <c r="E17" s="47" t="n">
        <f aca="false">IFERROR(INDEX(tbl_Offsets_Wd,MATCH("Materiaal_Einde|"&amp;IFERROR(INDEX(tbl_Proj_Rt,MATCH(B$3,tbl_Proj_ID,0)),"")&amp;"|"&amp;IFERROR(INDEX(tbl_Proj_Vt,MATCH(B$3,tbl_Proj_ID,0)),""),tbl_Offsets_Key,0)),"n.v.t.")</f>
        <v>-35</v>
      </c>
      <c r="F17" s="48" t="n">
        <f aca="false">IF(OR(B$6="",NOT(ISNUMBER(E17))),"",WORKDAY(B$6,E17))</f>
        <v>46247</v>
      </c>
      <c r="G17" s="19"/>
    </row>
    <row r="18" customFormat="false" ht="15" hidden="false" customHeight="false" outlineLevel="0" collapsed="false">
      <c r="A18" s="16" t="n">
        <v>10</v>
      </c>
      <c r="B18" s="16" t="s">
        <v>555</v>
      </c>
      <c r="C18" s="19" t="s">
        <v>315</v>
      </c>
      <c r="D18" s="47" t="n">
        <f aca="false">IFERROR(INDEX(tbl_Offsets_Wkn,MATCH("Kickoff_Einde|"&amp;IFERROR(INDEX(tbl_Proj_Rt,MATCH(B$3,tbl_Proj_ID,0)),"")&amp;"|"&amp;IFERROR(INDEX(tbl_Proj_Vt,MATCH(B$3,tbl_Proj_ID,0)),""),tbl_Offsets_Key,0)),"n.v.t.")</f>
        <v>-5</v>
      </c>
      <c r="E18" s="47" t="n">
        <f aca="false">IFERROR(INDEX(tbl_Offsets_Wd,MATCH("Kickoff_Einde|"&amp;IFERROR(INDEX(tbl_Proj_Rt,MATCH(B$3,tbl_Proj_ID,0)),"")&amp;"|"&amp;IFERROR(INDEX(tbl_Proj_Vt,MATCH(B$3,tbl_Proj_ID,0)),""),tbl_Offsets_Key,0)),"n.v.t.")</f>
        <v>-25</v>
      </c>
      <c r="F18" s="48" t="n">
        <f aca="false">IF(OR(B$6="",NOT(ISNUMBER(E18))),"",WORKDAY(B$6,E18))</f>
        <v>46261</v>
      </c>
      <c r="G18" s="19"/>
    </row>
    <row r="19" customFormat="false" ht="15" hidden="false" customHeight="false" outlineLevel="0" collapsed="false">
      <c r="A19" s="16" t="n">
        <v>11</v>
      </c>
      <c r="B19" s="16" t="s">
        <v>556</v>
      </c>
      <c r="C19" s="19" t="s">
        <v>249</v>
      </c>
      <c r="D19" s="47" t="n">
        <f aca="false">IFERROR(INDEX(tbl_Offsets_Wkn,MATCH("WVB_Uitv_Start|"&amp;IFERROR(INDEX(tbl_Proj_Rt,MATCH(B$3,tbl_Proj_ID,0)),"")&amp;"|"&amp;IFERROR(INDEX(tbl_Proj_Vt,MATCH(B$3,tbl_Proj_ID,0)),""),tbl_Offsets_Key,0)),"n.v.t.")</f>
        <v>-4</v>
      </c>
      <c r="E19" s="47" t="n">
        <f aca="false">IFERROR(INDEX(tbl_Offsets_Wd,MATCH("WVB_Uitv_Start|"&amp;IFERROR(INDEX(tbl_Proj_Rt,MATCH(B$3,tbl_Proj_ID,0)),"")&amp;"|"&amp;IFERROR(INDEX(tbl_Proj_Vt,MATCH(B$3,tbl_Proj_ID,0)),""),tbl_Offsets_Key,0)),"n.v.t.")</f>
        <v>-20</v>
      </c>
      <c r="F19" s="48" t="n">
        <f aca="false">IF(OR(B$6="",NOT(ISNUMBER(E19))),"",WORKDAY(B$6,E19))</f>
        <v>46268</v>
      </c>
      <c r="G19" s="19"/>
    </row>
    <row r="20" customFormat="false" ht="15" hidden="false" customHeight="false" outlineLevel="0" collapsed="false">
      <c r="A20" s="16" t="n">
        <v>12</v>
      </c>
      <c r="B20" s="16" t="s">
        <v>320</v>
      </c>
      <c r="C20" s="19" t="s">
        <v>321</v>
      </c>
      <c r="D20" s="47" t="n">
        <f aca="false">IFERROR(INDEX(tbl_Offsets_Wkn,MATCH("Startwerk_Einde|"&amp;IFERROR(INDEX(tbl_Proj_Rt,MATCH(B$3,tbl_Proj_ID,0)),"")&amp;"|"&amp;IFERROR(INDEX(tbl_Proj_Vt,MATCH(B$3,tbl_Proj_ID,0)),""),tbl_Offsets_Key,0)),"n.v.t.")</f>
        <v>-1</v>
      </c>
      <c r="E20" s="47" t="n">
        <f aca="false">IFERROR(INDEX(tbl_Offsets_Wd,MATCH("Startwerk_Einde|"&amp;IFERROR(INDEX(tbl_Proj_Rt,MATCH(B$3,tbl_Proj_ID,0)),"")&amp;"|"&amp;IFERROR(INDEX(tbl_Proj_Vt,MATCH(B$3,tbl_Proj_ID,0)),""),tbl_Offsets_Key,0)),"n.v.t.")</f>
        <v>-5</v>
      </c>
      <c r="F20" s="48" t="n">
        <f aca="false">IF(OR(B$6="",NOT(ISNUMBER(E20))),"",WORKDAY(B$6,E20))</f>
        <v>46289</v>
      </c>
      <c r="G20" s="19"/>
    </row>
    <row r="21" customFormat="false" ht="15" hidden="false" customHeight="false" outlineLevel="0" collapsed="false">
      <c r="A21" s="16" t="n">
        <v>13</v>
      </c>
      <c r="B21" s="16" t="s">
        <v>557</v>
      </c>
      <c r="C21" s="19" t="s">
        <v>558</v>
      </c>
      <c r="D21" s="47" t="n">
        <v>0</v>
      </c>
      <c r="E21" s="47" t="n">
        <v>0</v>
      </c>
      <c r="F21" s="48" t="n">
        <f aca="false">B6</f>
        <v>46296</v>
      </c>
      <c r="G21" s="49" t="s">
        <v>559</v>
      </c>
    </row>
  </sheetData>
  <mergeCells count="1">
    <mergeCell ref="A1:G1"/>
  </mergeCells>
  <dataValidations count="1">
    <dataValidation allowBlank="true" errorStyle="stop" operator="between" showDropDown="false" showErrorMessage="false" showInputMessage="false" sqref="B3" type="list">
      <formula1>tbl_Proj_ID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2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1"/>
    <col collapsed="false" customWidth="true" hidden="false" outlineLevel="0" max="3" min="2" style="0" width="10"/>
    <col collapsed="false" customWidth="true" hidden="false" outlineLevel="0" max="4" min="4" style="0" width="18"/>
    <col collapsed="false" customWidth="true" hidden="false" outlineLevel="0" max="5" min="5" style="0" width="22"/>
    <col collapsed="false" customWidth="true" hidden="false" outlineLevel="0" max="6" min="6" style="0" width="50"/>
    <col collapsed="false" customWidth="true" hidden="false" outlineLevel="0" max="8" min="7" style="0" width="26"/>
    <col collapsed="false" customWidth="true" hidden="false" outlineLevel="0" max="9" min="9" style="0" width="28"/>
    <col collapsed="false" customWidth="true" hidden="false" outlineLevel="0" max="10" min="10" style="0" width="50"/>
  </cols>
  <sheetData>
    <row r="1" customFormat="false" ht="21.75" hidden="false" customHeight="true" outlineLevel="0" collapsed="false">
      <c r="A1" s="1" t="s">
        <v>560</v>
      </c>
      <c r="B1" s="1"/>
      <c r="C1" s="1"/>
      <c r="D1" s="1"/>
      <c r="E1" s="1"/>
      <c r="F1" s="1"/>
      <c r="G1" s="1"/>
      <c r="H1" s="1"/>
      <c r="I1" s="1"/>
      <c r="J1" s="1"/>
    </row>
    <row r="3" customFormat="false" ht="31.5" hidden="false" customHeight="true" outlineLevel="0" collapsed="false">
      <c r="A3" s="12" t="s">
        <v>561</v>
      </c>
      <c r="B3" s="12" t="s">
        <v>562</v>
      </c>
      <c r="C3" s="12" t="s">
        <v>97</v>
      </c>
      <c r="D3" s="12" t="s">
        <v>563</v>
      </c>
      <c r="E3" s="12" t="s">
        <v>564</v>
      </c>
      <c r="F3" s="12" t="s">
        <v>565</v>
      </c>
      <c r="G3" s="12" t="s">
        <v>566</v>
      </c>
      <c r="H3" s="12" t="s">
        <v>567</v>
      </c>
      <c r="I3" s="12" t="s">
        <v>568</v>
      </c>
      <c r="J3" s="12" t="s">
        <v>569</v>
      </c>
    </row>
    <row r="4" customFormat="false" ht="15" hidden="false" customHeight="false" outlineLevel="0" collapsed="false">
      <c r="A4" s="50"/>
      <c r="B4" s="50"/>
      <c r="C4" s="50"/>
      <c r="D4" s="50" t="s">
        <v>45</v>
      </c>
      <c r="E4" s="50"/>
      <c r="F4" s="50" t="s">
        <v>570</v>
      </c>
      <c r="G4" s="50"/>
      <c r="H4" s="50"/>
      <c r="I4" s="50"/>
      <c r="J4" s="50"/>
    </row>
    <row r="5" customFormat="false" ht="15" hidden="false" customHeight="false" outlineLevel="0" collapsed="false">
      <c r="A5" s="13" t="s">
        <v>571</v>
      </c>
      <c r="B5" s="13" t="s">
        <v>572</v>
      </c>
      <c r="C5" s="13" t="s">
        <v>573</v>
      </c>
      <c r="D5" s="13" t="s">
        <v>45</v>
      </c>
      <c r="E5" s="13" t="s">
        <v>574</v>
      </c>
      <c r="F5" s="13" t="s">
        <v>575</v>
      </c>
      <c r="G5" s="13" t="s">
        <v>576</v>
      </c>
      <c r="H5" s="13" t="s">
        <v>62</v>
      </c>
      <c r="I5" s="13" t="s">
        <v>577</v>
      </c>
      <c r="J5" s="13" t="s">
        <v>578</v>
      </c>
    </row>
    <row r="6" customFormat="false" ht="15" hidden="false" customHeight="false" outlineLevel="0" collapsed="false">
      <c r="A6" s="13" t="s">
        <v>579</v>
      </c>
      <c r="B6" s="13" t="s">
        <v>580</v>
      </c>
      <c r="C6" s="13" t="s">
        <v>573</v>
      </c>
      <c r="D6" s="13" t="s">
        <v>45</v>
      </c>
      <c r="E6" s="13" t="s">
        <v>581</v>
      </c>
      <c r="F6" s="13" t="s">
        <v>582</v>
      </c>
      <c r="G6" s="13" t="s">
        <v>583</v>
      </c>
      <c r="H6" s="13" t="s">
        <v>67</v>
      </c>
      <c r="I6" s="13" t="s">
        <v>584</v>
      </c>
      <c r="J6" s="13" t="s">
        <v>585</v>
      </c>
    </row>
    <row r="7" customFormat="false" ht="23.85" hidden="false" customHeight="false" outlineLevel="0" collapsed="false">
      <c r="A7" s="13" t="s">
        <v>586</v>
      </c>
      <c r="B7" s="13" t="s">
        <v>587</v>
      </c>
      <c r="C7" s="13" t="s">
        <v>573</v>
      </c>
      <c r="D7" s="13" t="s">
        <v>45</v>
      </c>
      <c r="E7" s="13" t="s">
        <v>588</v>
      </c>
      <c r="F7" s="13" t="s">
        <v>589</v>
      </c>
      <c r="G7" s="13" t="s">
        <v>583</v>
      </c>
      <c r="H7" s="13" t="s">
        <v>590</v>
      </c>
      <c r="I7" s="13" t="s">
        <v>584</v>
      </c>
      <c r="J7" s="13" t="s">
        <v>591</v>
      </c>
    </row>
    <row r="8" customFormat="false" ht="15" hidden="false" customHeight="false" outlineLevel="0" collapsed="false">
      <c r="A8" s="50"/>
      <c r="B8" s="50"/>
      <c r="C8" s="50"/>
      <c r="D8" s="50" t="s">
        <v>52</v>
      </c>
      <c r="E8" s="50"/>
      <c r="F8" s="50" t="s">
        <v>592</v>
      </c>
      <c r="G8" s="50"/>
      <c r="H8" s="50"/>
      <c r="I8" s="50"/>
      <c r="J8" s="50"/>
    </row>
    <row r="9" customFormat="false" ht="23.85" hidden="false" customHeight="false" outlineLevel="0" collapsed="false">
      <c r="A9" s="13" t="s">
        <v>257</v>
      </c>
      <c r="B9" s="13" t="s">
        <v>593</v>
      </c>
      <c r="C9" s="13" t="s">
        <v>594</v>
      </c>
      <c r="D9" s="13" t="s">
        <v>52</v>
      </c>
      <c r="E9" s="13" t="s">
        <v>595</v>
      </c>
      <c r="F9" s="13" t="s">
        <v>596</v>
      </c>
      <c r="G9" s="13" t="s">
        <v>597</v>
      </c>
      <c r="H9" s="13" t="s">
        <v>67</v>
      </c>
      <c r="I9" s="13" t="s">
        <v>598</v>
      </c>
      <c r="J9" s="13" t="s">
        <v>599</v>
      </c>
    </row>
    <row r="10" customFormat="false" ht="23.85" hidden="false" customHeight="false" outlineLevel="0" collapsed="false">
      <c r="A10" s="13" t="s">
        <v>116</v>
      </c>
      <c r="B10" s="13" t="s">
        <v>593</v>
      </c>
      <c r="C10" s="13" t="s">
        <v>594</v>
      </c>
      <c r="D10" s="13" t="s">
        <v>52</v>
      </c>
      <c r="E10" s="13" t="s">
        <v>600</v>
      </c>
      <c r="F10" s="13" t="s">
        <v>601</v>
      </c>
      <c r="G10" s="13" t="s">
        <v>602</v>
      </c>
      <c r="H10" s="13" t="s">
        <v>67</v>
      </c>
      <c r="I10" s="13" t="s">
        <v>584</v>
      </c>
      <c r="J10" s="13" t="s">
        <v>603</v>
      </c>
    </row>
    <row r="11" customFormat="false" ht="23.85" hidden="false" customHeight="false" outlineLevel="0" collapsed="false">
      <c r="A11" s="13" t="s">
        <v>604</v>
      </c>
      <c r="B11" s="13" t="s">
        <v>593</v>
      </c>
      <c r="C11" s="13" t="s">
        <v>594</v>
      </c>
      <c r="D11" s="13" t="s">
        <v>52</v>
      </c>
      <c r="E11" s="13" t="s">
        <v>605</v>
      </c>
      <c r="F11" s="13" t="s">
        <v>606</v>
      </c>
      <c r="G11" s="13" t="s">
        <v>607</v>
      </c>
      <c r="H11" s="13" t="s">
        <v>608</v>
      </c>
      <c r="I11" s="13" t="s">
        <v>609</v>
      </c>
      <c r="J11" s="13" t="s">
        <v>610</v>
      </c>
    </row>
    <row r="12" customFormat="false" ht="23.85" hidden="false" customHeight="false" outlineLevel="0" collapsed="false">
      <c r="A12" s="13" t="s">
        <v>611</v>
      </c>
      <c r="B12" s="13" t="s">
        <v>593</v>
      </c>
      <c r="C12" s="13" t="s">
        <v>594</v>
      </c>
      <c r="D12" s="13" t="s">
        <v>52</v>
      </c>
      <c r="E12" s="13" t="s">
        <v>276</v>
      </c>
      <c r="F12" s="13" t="s">
        <v>612</v>
      </c>
      <c r="G12" s="13" t="s">
        <v>613</v>
      </c>
      <c r="H12" s="13" t="s">
        <v>67</v>
      </c>
      <c r="I12" s="13" t="s">
        <v>598</v>
      </c>
      <c r="J12" s="13" t="s">
        <v>614</v>
      </c>
    </row>
    <row r="13" customFormat="false" ht="23.85" hidden="false" customHeight="false" outlineLevel="0" collapsed="false">
      <c r="A13" s="13" t="s">
        <v>615</v>
      </c>
      <c r="B13" s="13" t="s">
        <v>593</v>
      </c>
      <c r="C13" s="13" t="s">
        <v>594</v>
      </c>
      <c r="D13" s="13" t="s">
        <v>52</v>
      </c>
      <c r="E13" s="13" t="s">
        <v>282</v>
      </c>
      <c r="F13" s="13" t="s">
        <v>616</v>
      </c>
      <c r="G13" s="13" t="s">
        <v>597</v>
      </c>
      <c r="H13" s="13" t="s">
        <v>67</v>
      </c>
      <c r="I13" s="13" t="s">
        <v>584</v>
      </c>
      <c r="J13" s="13" t="s">
        <v>617</v>
      </c>
    </row>
    <row r="14" customFormat="false" ht="23.85" hidden="false" customHeight="false" outlineLevel="0" collapsed="false">
      <c r="A14" s="13" t="s">
        <v>618</v>
      </c>
      <c r="B14" s="13" t="s">
        <v>593</v>
      </c>
      <c r="C14" s="13" t="s">
        <v>594</v>
      </c>
      <c r="D14" s="13" t="s">
        <v>52</v>
      </c>
      <c r="E14" s="13" t="s">
        <v>619</v>
      </c>
      <c r="F14" s="13" t="s">
        <v>620</v>
      </c>
      <c r="G14" s="13" t="s">
        <v>621</v>
      </c>
      <c r="H14" s="13" t="s">
        <v>608</v>
      </c>
      <c r="I14" s="13" t="s">
        <v>584</v>
      </c>
      <c r="J14" s="13" t="s">
        <v>622</v>
      </c>
    </row>
    <row r="15" customFormat="false" ht="23.85" hidden="false" customHeight="false" outlineLevel="0" collapsed="false">
      <c r="A15" s="13" t="s">
        <v>623</v>
      </c>
      <c r="B15" s="13" t="s">
        <v>624</v>
      </c>
      <c r="C15" s="13" t="s">
        <v>625</v>
      </c>
      <c r="D15" s="13" t="s">
        <v>52</v>
      </c>
      <c r="E15" s="13" t="s">
        <v>626</v>
      </c>
      <c r="F15" s="13" t="s">
        <v>627</v>
      </c>
      <c r="G15" s="13" t="s">
        <v>628</v>
      </c>
      <c r="H15" s="13" t="s">
        <v>67</v>
      </c>
      <c r="I15" s="13" t="s">
        <v>584</v>
      </c>
      <c r="J15" s="13" t="s">
        <v>629</v>
      </c>
    </row>
    <row r="16" customFormat="false" ht="15" hidden="false" customHeight="false" outlineLevel="0" collapsed="false">
      <c r="A16" s="13" t="s">
        <v>630</v>
      </c>
      <c r="B16" s="13" t="s">
        <v>624</v>
      </c>
      <c r="C16" s="13" t="s">
        <v>625</v>
      </c>
      <c r="D16" s="13" t="s">
        <v>52</v>
      </c>
      <c r="E16" s="13" t="s">
        <v>631</v>
      </c>
      <c r="F16" s="13" t="s">
        <v>632</v>
      </c>
      <c r="G16" s="13" t="s">
        <v>613</v>
      </c>
      <c r="H16" s="13" t="s">
        <v>633</v>
      </c>
      <c r="I16" s="13" t="s">
        <v>634</v>
      </c>
      <c r="J16" s="13" t="s">
        <v>635</v>
      </c>
    </row>
    <row r="17" customFormat="false" ht="15" hidden="false" customHeight="false" outlineLevel="0" collapsed="false">
      <c r="A17" s="13" t="s">
        <v>636</v>
      </c>
      <c r="B17" s="13" t="s">
        <v>624</v>
      </c>
      <c r="C17" s="13" t="s">
        <v>625</v>
      </c>
      <c r="D17" s="13" t="s">
        <v>52</v>
      </c>
      <c r="E17" s="13" t="s">
        <v>637</v>
      </c>
      <c r="F17" s="13" t="s">
        <v>638</v>
      </c>
      <c r="G17" s="13" t="s">
        <v>639</v>
      </c>
      <c r="H17" s="13" t="s">
        <v>633</v>
      </c>
      <c r="I17" s="13" t="s">
        <v>584</v>
      </c>
      <c r="J17" s="13" t="s">
        <v>640</v>
      </c>
    </row>
    <row r="18" customFormat="false" ht="15" hidden="false" customHeight="false" outlineLevel="0" collapsed="false">
      <c r="A18" s="13" t="s">
        <v>641</v>
      </c>
      <c r="B18" s="13" t="s">
        <v>624</v>
      </c>
      <c r="C18" s="13" t="s">
        <v>625</v>
      </c>
      <c r="D18" s="13" t="s">
        <v>52</v>
      </c>
      <c r="E18" s="13" t="s">
        <v>642</v>
      </c>
      <c r="F18" s="13" t="s">
        <v>643</v>
      </c>
      <c r="G18" s="13" t="s">
        <v>644</v>
      </c>
      <c r="H18" s="13" t="s">
        <v>633</v>
      </c>
      <c r="I18" s="13" t="s">
        <v>584</v>
      </c>
      <c r="J18" s="13" t="s">
        <v>645</v>
      </c>
    </row>
    <row r="19" customFormat="false" ht="15" hidden="false" customHeight="false" outlineLevel="0" collapsed="false">
      <c r="A19" s="13" t="s">
        <v>646</v>
      </c>
      <c r="B19" s="13" t="s">
        <v>624</v>
      </c>
      <c r="C19" s="13" t="s">
        <v>625</v>
      </c>
      <c r="D19" s="13" t="s">
        <v>52</v>
      </c>
      <c r="E19" s="13" t="s">
        <v>647</v>
      </c>
      <c r="F19" s="13" t="s">
        <v>648</v>
      </c>
      <c r="G19" s="13" t="s">
        <v>597</v>
      </c>
      <c r="H19" s="13" t="s">
        <v>633</v>
      </c>
      <c r="I19" s="13" t="s">
        <v>584</v>
      </c>
      <c r="J19" s="13" t="s">
        <v>649</v>
      </c>
    </row>
    <row r="20" customFormat="false" ht="15" hidden="false" customHeight="false" outlineLevel="0" collapsed="false">
      <c r="A20" s="13" t="s">
        <v>650</v>
      </c>
      <c r="B20" s="13" t="s">
        <v>624</v>
      </c>
      <c r="C20" s="13" t="s">
        <v>625</v>
      </c>
      <c r="D20" s="13" t="s">
        <v>52</v>
      </c>
      <c r="E20" s="13" t="s">
        <v>651</v>
      </c>
      <c r="F20" s="13" t="s">
        <v>652</v>
      </c>
      <c r="G20" s="13" t="s">
        <v>613</v>
      </c>
      <c r="H20" s="13" t="s">
        <v>633</v>
      </c>
      <c r="I20" s="13" t="s">
        <v>584</v>
      </c>
      <c r="J20" s="13" t="s">
        <v>653</v>
      </c>
    </row>
    <row r="21" customFormat="false" ht="15" hidden="false" customHeight="false" outlineLevel="0" collapsed="false">
      <c r="A21" s="50"/>
      <c r="B21" s="50"/>
      <c r="C21" s="50"/>
      <c r="D21" s="50" t="s">
        <v>58</v>
      </c>
      <c r="E21" s="50"/>
      <c r="F21" s="50" t="s">
        <v>654</v>
      </c>
      <c r="G21" s="50"/>
      <c r="H21" s="50"/>
      <c r="I21" s="50"/>
      <c r="J21" s="50"/>
    </row>
    <row r="22" customFormat="false" ht="23.85" hidden="false" customHeight="false" outlineLevel="0" collapsed="false">
      <c r="A22" s="13" t="s">
        <v>655</v>
      </c>
      <c r="B22" s="13" t="s">
        <v>656</v>
      </c>
      <c r="C22" s="13" t="s">
        <v>573</v>
      </c>
      <c r="D22" s="13" t="s">
        <v>58</v>
      </c>
      <c r="E22" s="13" t="s">
        <v>657</v>
      </c>
      <c r="F22" s="13" t="s">
        <v>658</v>
      </c>
      <c r="G22" s="13" t="s">
        <v>659</v>
      </c>
      <c r="H22" s="13" t="s">
        <v>67</v>
      </c>
      <c r="I22" s="13" t="s">
        <v>660</v>
      </c>
      <c r="J22" s="13" t="s">
        <v>661</v>
      </c>
    </row>
    <row r="23" customFormat="false" ht="23.85" hidden="false" customHeight="false" outlineLevel="0" collapsed="false">
      <c r="A23" s="13" t="s">
        <v>662</v>
      </c>
      <c r="B23" s="13" t="s">
        <v>656</v>
      </c>
      <c r="C23" s="13" t="s">
        <v>573</v>
      </c>
      <c r="D23" s="13" t="s">
        <v>58</v>
      </c>
      <c r="E23" s="13" t="s">
        <v>301</v>
      </c>
      <c r="F23" s="13" t="s">
        <v>663</v>
      </c>
      <c r="G23" s="13" t="s">
        <v>664</v>
      </c>
      <c r="H23" s="13" t="s">
        <v>633</v>
      </c>
      <c r="I23" s="13" t="s">
        <v>634</v>
      </c>
      <c r="J23" s="13" t="s">
        <v>665</v>
      </c>
    </row>
    <row r="24" customFormat="false" ht="15" hidden="false" customHeight="false" outlineLevel="0" collapsed="false">
      <c r="A24" s="13" t="s">
        <v>310</v>
      </c>
      <c r="B24" s="13" t="s">
        <v>656</v>
      </c>
      <c r="C24" s="13" t="s">
        <v>573</v>
      </c>
      <c r="D24" s="13" t="s">
        <v>58</v>
      </c>
      <c r="E24" s="13" t="s">
        <v>307</v>
      </c>
      <c r="F24" s="13" t="s">
        <v>666</v>
      </c>
      <c r="G24" s="13" t="s">
        <v>667</v>
      </c>
      <c r="H24" s="13" t="s">
        <v>67</v>
      </c>
      <c r="I24" s="13" t="s">
        <v>668</v>
      </c>
      <c r="J24" s="13" t="s">
        <v>669</v>
      </c>
    </row>
    <row r="25" customFormat="false" ht="23.85" hidden="false" customHeight="false" outlineLevel="0" collapsed="false">
      <c r="A25" s="13" t="s">
        <v>670</v>
      </c>
      <c r="B25" s="13" t="s">
        <v>656</v>
      </c>
      <c r="C25" s="13" t="s">
        <v>573</v>
      </c>
      <c r="D25" s="13" t="s">
        <v>58</v>
      </c>
      <c r="E25" s="13" t="s">
        <v>671</v>
      </c>
      <c r="F25" s="13" t="s">
        <v>672</v>
      </c>
      <c r="G25" s="13" t="s">
        <v>673</v>
      </c>
      <c r="H25" s="13" t="s">
        <v>608</v>
      </c>
      <c r="I25" s="13" t="s">
        <v>674</v>
      </c>
      <c r="J25" s="13" t="s">
        <v>675</v>
      </c>
    </row>
    <row r="26" customFormat="false" ht="15" hidden="false" customHeight="false" outlineLevel="0" collapsed="false">
      <c r="A26" s="50"/>
      <c r="B26" s="50"/>
      <c r="C26" s="50"/>
      <c r="D26" s="50" t="s">
        <v>63</v>
      </c>
      <c r="E26" s="50"/>
      <c r="F26" s="50" t="s">
        <v>676</v>
      </c>
      <c r="G26" s="50"/>
      <c r="H26" s="50"/>
      <c r="I26" s="50"/>
      <c r="J26" s="50"/>
    </row>
    <row r="27" customFormat="false" ht="23.85" hidden="false" customHeight="false" outlineLevel="0" collapsed="false">
      <c r="A27" s="13" t="s">
        <v>677</v>
      </c>
      <c r="B27" s="13" t="s">
        <v>656</v>
      </c>
      <c r="C27" s="13" t="s">
        <v>573</v>
      </c>
      <c r="D27" s="13" t="s">
        <v>63</v>
      </c>
      <c r="E27" s="13" t="s">
        <v>63</v>
      </c>
      <c r="F27" s="13" t="s">
        <v>678</v>
      </c>
      <c r="G27" s="13" t="s">
        <v>679</v>
      </c>
      <c r="H27" s="13" t="s">
        <v>72</v>
      </c>
      <c r="I27" s="13" t="s">
        <v>680</v>
      </c>
      <c r="J27" s="13" t="s">
        <v>681</v>
      </c>
    </row>
    <row r="28" customFormat="false" ht="15" hidden="false" customHeight="false" outlineLevel="0" collapsed="false">
      <c r="A28" s="50"/>
      <c r="B28" s="50"/>
      <c r="C28" s="50"/>
      <c r="D28" s="50" t="s">
        <v>68</v>
      </c>
      <c r="E28" s="50"/>
      <c r="F28" s="50" t="s">
        <v>682</v>
      </c>
      <c r="G28" s="50"/>
      <c r="H28" s="50"/>
      <c r="I28" s="50"/>
      <c r="J28" s="50"/>
    </row>
    <row r="29" customFormat="false" ht="23.85" hidden="false" customHeight="false" outlineLevel="0" collapsed="false">
      <c r="A29" s="13" t="s">
        <v>683</v>
      </c>
      <c r="B29" s="13" t="s">
        <v>656</v>
      </c>
      <c r="C29" s="13" t="s">
        <v>573</v>
      </c>
      <c r="D29" s="13" t="s">
        <v>68</v>
      </c>
      <c r="E29" s="13" t="s">
        <v>68</v>
      </c>
      <c r="F29" s="13" t="s">
        <v>684</v>
      </c>
      <c r="G29" s="13" t="s">
        <v>685</v>
      </c>
      <c r="H29" s="13" t="s">
        <v>633</v>
      </c>
      <c r="I29" s="13" t="s">
        <v>686</v>
      </c>
      <c r="J29" s="13" t="s">
        <v>687</v>
      </c>
    </row>
  </sheetData>
  <mergeCells count="1">
    <mergeCell ref="A1:J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8"/>
    <col collapsed="false" customWidth="true" hidden="false" outlineLevel="0" max="2" min="2" style="0" width="60"/>
    <col collapsed="false" customWidth="true" hidden="false" outlineLevel="0" max="3" min="3" style="0" width="40"/>
  </cols>
  <sheetData>
    <row r="1" customFormat="false" ht="21.75" hidden="false" customHeight="true" outlineLevel="0" collapsed="false">
      <c r="A1" s="1" t="s">
        <v>688</v>
      </c>
      <c r="B1" s="1"/>
      <c r="C1" s="1"/>
    </row>
    <row r="3" customFormat="false" ht="15" hidden="false" customHeight="false" outlineLevel="0" collapsed="false">
      <c r="A3" s="4" t="s">
        <v>689</v>
      </c>
      <c r="B3" s="5"/>
    </row>
    <row r="4" customFormat="false" ht="15" hidden="false" customHeight="false" outlineLevel="0" collapsed="false">
      <c r="A4" s="2" t="s">
        <v>558</v>
      </c>
      <c r="B4" s="3" t="s">
        <v>690</v>
      </c>
    </row>
    <row r="5" customFormat="false" ht="15" hidden="false" customHeight="false" outlineLevel="0" collapsed="false">
      <c r="A5" s="2" t="s">
        <v>41</v>
      </c>
      <c r="B5" s="3" t="s">
        <v>691</v>
      </c>
    </row>
    <row r="6" customFormat="false" ht="15" hidden="false" customHeight="false" outlineLevel="0" collapsed="false">
      <c r="A6" s="2" t="s">
        <v>48</v>
      </c>
      <c r="B6" s="3" t="s">
        <v>692</v>
      </c>
    </row>
    <row r="7" customFormat="false" ht="15" hidden="false" customHeight="false" outlineLevel="0" collapsed="false">
      <c r="A7" s="2" t="s">
        <v>693</v>
      </c>
      <c r="B7" s="3" t="s">
        <v>694</v>
      </c>
    </row>
    <row r="8" customFormat="false" ht="36" hidden="false" customHeight="true" outlineLevel="0" collapsed="false">
      <c r="A8" s="2" t="s">
        <v>695</v>
      </c>
      <c r="B8" s="3" t="s">
        <v>696</v>
      </c>
    </row>
    <row r="9" customFormat="false" ht="15" hidden="false" customHeight="false" outlineLevel="0" collapsed="false">
      <c r="A9" s="2"/>
      <c r="B9" s="3"/>
    </row>
    <row r="10" customFormat="false" ht="15" hidden="false" customHeight="false" outlineLevel="0" collapsed="false">
      <c r="A10" s="4" t="s">
        <v>697</v>
      </c>
      <c r="B10" s="5"/>
    </row>
    <row r="11" customFormat="false" ht="36" hidden="false" customHeight="true" outlineLevel="0" collapsed="false">
      <c r="A11" s="2" t="s">
        <v>698</v>
      </c>
      <c r="B11" s="3" t="s">
        <v>699</v>
      </c>
    </row>
    <row r="12" customFormat="false" ht="36" hidden="false" customHeight="true" outlineLevel="0" collapsed="false">
      <c r="A12" s="2" t="s">
        <v>700</v>
      </c>
      <c r="B12" s="3" t="s">
        <v>701</v>
      </c>
    </row>
    <row r="13" customFormat="false" ht="15" hidden="false" customHeight="false" outlineLevel="0" collapsed="false">
      <c r="A13" s="2"/>
      <c r="B13" s="3"/>
    </row>
    <row r="14" customFormat="false" ht="15" hidden="false" customHeight="false" outlineLevel="0" collapsed="false">
      <c r="A14" s="4" t="s">
        <v>702</v>
      </c>
      <c r="B14" s="5"/>
    </row>
    <row r="15" customFormat="false" ht="36" hidden="false" customHeight="true" outlineLevel="0" collapsed="false">
      <c r="A15" s="2" t="s">
        <v>703</v>
      </c>
      <c r="B15" s="3" t="s">
        <v>704</v>
      </c>
    </row>
    <row r="16" customFormat="false" ht="36" hidden="false" customHeight="true" outlineLevel="0" collapsed="false">
      <c r="A16" s="2" t="s">
        <v>129</v>
      </c>
      <c r="B16" s="3" t="s">
        <v>705</v>
      </c>
    </row>
    <row r="17" customFormat="false" ht="36" hidden="false" customHeight="true" outlineLevel="0" collapsed="false">
      <c r="A17" s="2" t="s">
        <v>706</v>
      </c>
      <c r="B17" s="3" t="s">
        <v>707</v>
      </c>
    </row>
    <row r="18" customFormat="false" ht="36" hidden="false" customHeight="true" outlineLevel="0" collapsed="false">
      <c r="A18" s="2" t="s">
        <v>708</v>
      </c>
      <c r="B18" s="3" t="s">
        <v>709</v>
      </c>
    </row>
    <row r="19" customFormat="false" ht="36" hidden="false" customHeight="true" outlineLevel="0" collapsed="false">
      <c r="A19" s="2" t="s">
        <v>710</v>
      </c>
      <c r="B19" s="3" t="s">
        <v>711</v>
      </c>
    </row>
    <row r="20" customFormat="false" ht="36" hidden="false" customHeight="true" outlineLevel="0" collapsed="false">
      <c r="A20" s="2" t="s">
        <v>712</v>
      </c>
      <c r="B20" s="3" t="s">
        <v>713</v>
      </c>
    </row>
    <row r="21" customFormat="false" ht="15" hidden="false" customHeight="false" outlineLevel="0" collapsed="false">
      <c r="A21" s="2"/>
      <c r="B21" s="3"/>
    </row>
    <row r="22" customFormat="false" ht="15" hidden="false" customHeight="false" outlineLevel="0" collapsed="false">
      <c r="A22" s="4" t="s">
        <v>714</v>
      </c>
      <c r="B22" s="5"/>
    </row>
    <row r="23" customFormat="false" ht="23.85" hidden="false" customHeight="false" outlineLevel="0" collapsed="false">
      <c r="A23" s="2" t="s">
        <v>715</v>
      </c>
      <c r="B23" s="3" t="s">
        <v>716</v>
      </c>
    </row>
    <row r="24" customFormat="false" ht="36" hidden="false" customHeight="true" outlineLevel="0" collapsed="false">
      <c r="A24" s="2" t="s">
        <v>717</v>
      </c>
      <c r="B24" s="3" t="s">
        <v>718</v>
      </c>
    </row>
    <row r="25" customFormat="false" ht="36" hidden="false" customHeight="true" outlineLevel="0" collapsed="false">
      <c r="A25" s="2" t="s">
        <v>719</v>
      </c>
      <c r="B25" s="3" t="s">
        <v>720</v>
      </c>
    </row>
    <row r="26" customFormat="false" ht="36" hidden="false" customHeight="true" outlineLevel="0" collapsed="false">
      <c r="A26" s="2" t="s">
        <v>721</v>
      </c>
      <c r="B26" s="3" t="s">
        <v>722</v>
      </c>
    </row>
  </sheetData>
  <mergeCells count="1">
    <mergeCell ref="A1:C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7" min="1" style="0" width="28"/>
  </cols>
  <sheetData>
    <row r="1" customFormat="false" ht="15" hidden="false" customHeight="false" outlineLevel="0" collapsed="false">
      <c r="A1" s="10" t="s">
        <v>32</v>
      </c>
      <c r="B1" s="10" t="s">
        <v>33</v>
      </c>
      <c r="C1" s="10" t="s">
        <v>34</v>
      </c>
      <c r="D1" s="10" t="s">
        <v>35</v>
      </c>
      <c r="E1" s="10" t="s">
        <v>36</v>
      </c>
      <c r="F1" s="10" t="s">
        <v>37</v>
      </c>
      <c r="G1" s="10" t="s">
        <v>38</v>
      </c>
    </row>
    <row r="2" customFormat="false" ht="15" hidden="false" customHeight="false" outlineLevel="0" collapsed="false">
      <c r="A2" s="11" t="s">
        <v>39</v>
      </c>
      <c r="B2" s="11" t="s">
        <v>40</v>
      </c>
      <c r="C2" s="11" t="s">
        <v>41</v>
      </c>
      <c r="D2" s="11" t="s">
        <v>42</v>
      </c>
      <c r="E2" s="11" t="s">
        <v>43</v>
      </c>
      <c r="F2" s="11" t="s">
        <v>44</v>
      </c>
      <c r="G2" s="11" t="s">
        <v>45</v>
      </c>
    </row>
    <row r="3" customFormat="false" ht="15" hidden="false" customHeight="false" outlineLevel="0" collapsed="false">
      <c r="A3" s="11" t="s">
        <v>46</v>
      </c>
      <c r="B3" s="11" t="s">
        <v>47</v>
      </c>
      <c r="C3" s="11" t="s">
        <v>48</v>
      </c>
      <c r="D3" s="11" t="s">
        <v>49</v>
      </c>
      <c r="E3" s="11" t="s">
        <v>50</v>
      </c>
      <c r="F3" s="11" t="s">
        <v>51</v>
      </c>
      <c r="G3" s="11" t="s">
        <v>52</v>
      </c>
    </row>
    <row r="4" customFormat="false" ht="15" hidden="false" customHeight="false" outlineLevel="0" collapsed="false">
      <c r="A4" s="11" t="s">
        <v>53</v>
      </c>
      <c r="B4" s="11" t="s">
        <v>54</v>
      </c>
      <c r="D4" s="11" t="s">
        <v>55</v>
      </c>
      <c r="E4" s="11" t="s">
        <v>56</v>
      </c>
      <c r="F4" s="11" t="s">
        <v>57</v>
      </c>
      <c r="G4" s="11" t="s">
        <v>58</v>
      </c>
    </row>
    <row r="5" customFormat="false" ht="15" hidden="false" customHeight="false" outlineLevel="0" collapsed="false">
      <c r="A5" s="11" t="s">
        <v>59</v>
      </c>
      <c r="D5" s="11" t="s">
        <v>60</v>
      </c>
      <c r="E5" s="11" t="s">
        <v>61</v>
      </c>
      <c r="F5" s="11" t="s">
        <v>62</v>
      </c>
      <c r="G5" s="11" t="s">
        <v>63</v>
      </c>
    </row>
    <row r="6" customFormat="false" ht="15" hidden="false" customHeight="false" outlineLevel="0" collapsed="false">
      <c r="A6" s="11" t="s">
        <v>64</v>
      </c>
      <c r="D6" s="11" t="s">
        <v>65</v>
      </c>
      <c r="E6" s="11" t="s">
        <v>66</v>
      </c>
      <c r="F6" s="11" t="s">
        <v>67</v>
      </c>
      <c r="G6" s="11" t="s">
        <v>68</v>
      </c>
    </row>
    <row r="7" customFormat="false" ht="15" hidden="false" customHeight="false" outlineLevel="0" collapsed="false">
      <c r="A7" s="11" t="s">
        <v>69</v>
      </c>
      <c r="D7" s="11" t="s">
        <v>70</v>
      </c>
      <c r="E7" s="11" t="s">
        <v>71</v>
      </c>
      <c r="F7" s="11" t="s">
        <v>72</v>
      </c>
    </row>
    <row r="8" customFormat="false" ht="15" hidden="false" customHeight="false" outlineLevel="0" collapsed="false">
      <c r="D8" s="11" t="s">
        <v>73</v>
      </c>
      <c r="E8" s="11" t="s">
        <v>74</v>
      </c>
      <c r="F8" s="11" t="s">
        <v>75</v>
      </c>
    </row>
    <row r="9" customFormat="false" ht="15" hidden="false" customHeight="false" outlineLevel="0" collapsed="false">
      <c r="D9" s="11" t="s">
        <v>76</v>
      </c>
      <c r="E9" s="11" t="s">
        <v>77</v>
      </c>
      <c r="F9" s="11" t="s">
        <v>78</v>
      </c>
    </row>
    <row r="10" customFormat="false" ht="15" hidden="false" customHeight="false" outlineLevel="0" collapsed="false">
      <c r="E10" s="11" t="s">
        <v>79</v>
      </c>
      <c r="F10" s="11" t="s">
        <v>80</v>
      </c>
    </row>
    <row r="11" customFormat="false" ht="15" hidden="false" customHeight="false" outlineLevel="0" collapsed="false">
      <c r="E11" s="11" t="s">
        <v>81</v>
      </c>
      <c r="F11" s="11" t="s">
        <v>82</v>
      </c>
    </row>
    <row r="12" customFormat="false" ht="15" hidden="false" customHeight="false" outlineLevel="0" collapsed="false">
      <c r="E12" s="11" t="s">
        <v>83</v>
      </c>
    </row>
    <row r="13" customFormat="false" ht="15" hidden="false" customHeight="false" outlineLevel="0" collapsed="false">
      <c r="E13" s="11" t="s">
        <v>84</v>
      </c>
    </row>
    <row r="14" customFormat="false" ht="15" hidden="false" customHeight="false" outlineLevel="0" collapsed="false">
      <c r="E14" s="11" t="s">
        <v>85</v>
      </c>
    </row>
    <row r="15" customFormat="false" ht="15" hidden="false" customHeight="false" outlineLevel="0" collapsed="false">
      <c r="E15" s="11" t="s">
        <v>86</v>
      </c>
    </row>
    <row r="16" customFormat="false" ht="15" hidden="false" customHeight="false" outlineLevel="0" collapsed="false">
      <c r="E16" s="11" t="s">
        <v>87</v>
      </c>
    </row>
    <row r="17" customFormat="false" ht="15" hidden="false" customHeight="false" outlineLevel="0" collapsed="false">
      <c r="E17" s="11" t="s">
        <v>88</v>
      </c>
    </row>
    <row r="18" customFormat="false" ht="15" hidden="false" customHeight="false" outlineLevel="0" collapsed="false">
      <c r="E18" s="11" t="s">
        <v>89</v>
      </c>
    </row>
    <row r="19" customFormat="false" ht="15" hidden="false" customHeight="false" outlineLevel="0" collapsed="false">
      <c r="E19" s="11" t="s">
        <v>90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5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4"/>
    <col collapsed="false" customWidth="true" hidden="false" outlineLevel="0" max="2" min="2" style="0" width="18"/>
    <col collapsed="false" customWidth="true" hidden="false" outlineLevel="0" max="3" min="3" style="0" width="16"/>
    <col collapsed="false" customWidth="true" hidden="false" outlineLevel="0" max="4" min="4" style="0" width="42"/>
    <col collapsed="false" customWidth="true" hidden="false" outlineLevel="0" max="5" min="5" style="0" width="15"/>
    <col collapsed="false" customWidth="true" hidden="false" outlineLevel="0" max="6" min="6" style="0" width="10"/>
    <col collapsed="false" customWidth="true" hidden="false" outlineLevel="0" max="7" min="7" style="0" width="14"/>
    <col collapsed="false" customWidth="true" hidden="false" outlineLevel="0" max="8" min="8" style="0" width="20"/>
    <col collapsed="false" customWidth="true" hidden="false" outlineLevel="0" max="9" min="9" style="0" width="14"/>
    <col collapsed="false" customWidth="true" hidden="false" outlineLevel="0" max="11" min="10" style="0" width="12"/>
    <col collapsed="false" customWidth="true" hidden="false" outlineLevel="0" max="12" min="12" style="0" width="22"/>
    <col collapsed="false" customWidth="true" hidden="false" outlineLevel="0" max="13" min="13" style="0" width="18"/>
    <col collapsed="false" customWidth="true" hidden="false" outlineLevel="0" max="14" min="14" style="0" width="15"/>
    <col collapsed="false" customWidth="true" hidden="false" outlineLevel="0" max="15" min="15" style="0" width="42"/>
    <col collapsed="false" customWidth="true" hidden="false" outlineLevel="0" max="16" min="16" style="0" width="50"/>
    <col collapsed="false" customWidth="true" hidden="false" outlineLevel="0" max="17" min="17" style="0" width="8"/>
    <col collapsed="false" customWidth="true" hidden="false" outlineLevel="0" max="18" min="18" style="0" width="10"/>
    <col collapsed="false" customWidth="true" hidden="false" outlineLevel="0" max="19" min="19" style="0" width="14"/>
  </cols>
  <sheetData>
    <row r="1" customFormat="false" ht="25.5" hidden="false" customHeight="true" outlineLevel="0" collapsed="false">
      <c r="A1" s="1" t="s">
        <v>91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3" customFormat="false" ht="30" hidden="false" customHeight="true" outlineLevel="0" collapsed="false">
      <c r="A3" s="12" t="s">
        <v>92</v>
      </c>
      <c r="B3" s="12" t="s">
        <v>93</v>
      </c>
      <c r="C3" s="12" t="s">
        <v>94</v>
      </c>
      <c r="D3" s="12" t="s">
        <v>95</v>
      </c>
      <c r="E3" s="12" t="s">
        <v>96</v>
      </c>
      <c r="F3" s="12" t="s">
        <v>97</v>
      </c>
      <c r="G3" s="12" t="s">
        <v>98</v>
      </c>
      <c r="H3" s="12" t="s">
        <v>99</v>
      </c>
      <c r="I3" s="12" t="s">
        <v>100</v>
      </c>
      <c r="J3" s="12" t="s">
        <v>101</v>
      </c>
      <c r="K3" s="12" t="s">
        <v>102</v>
      </c>
      <c r="L3" s="12" t="s">
        <v>103</v>
      </c>
      <c r="M3" s="12" t="s">
        <v>104</v>
      </c>
      <c r="N3" s="12" t="s">
        <v>105</v>
      </c>
      <c r="O3" s="12" t="s">
        <v>106</v>
      </c>
      <c r="P3" s="12" t="s">
        <v>107</v>
      </c>
      <c r="Q3" s="12" t="s">
        <v>108</v>
      </c>
      <c r="R3" s="12" t="s">
        <v>109</v>
      </c>
      <c r="S3" s="12" t="s">
        <v>110</v>
      </c>
    </row>
    <row r="4" customFormat="false" ht="15" hidden="false" customHeight="false" outlineLevel="0" collapsed="false">
      <c r="A4" s="13" t="s">
        <v>111</v>
      </c>
      <c r="B4" s="13" t="s">
        <v>42</v>
      </c>
      <c r="C4" s="13" t="s">
        <v>112</v>
      </c>
      <c r="D4" s="13" t="s">
        <v>113</v>
      </c>
      <c r="E4" s="13" t="s">
        <v>114</v>
      </c>
      <c r="F4" s="13" t="s">
        <v>114</v>
      </c>
      <c r="G4" s="14" t="n">
        <v>10</v>
      </c>
      <c r="H4" s="13" t="s">
        <v>115</v>
      </c>
      <c r="I4" s="14"/>
      <c r="J4" s="15" t="b">
        <f aca="false">FALSE()</f>
        <v>0</v>
      </c>
      <c r="K4" s="15" t="b">
        <f aca="false">FALSE()</f>
        <v>0</v>
      </c>
      <c r="L4" s="13" t="s">
        <v>44</v>
      </c>
      <c r="M4" s="13" t="s">
        <v>52</v>
      </c>
      <c r="N4" s="13" t="s">
        <v>116</v>
      </c>
      <c r="O4" s="13" t="s">
        <v>117</v>
      </c>
      <c r="P4" s="13" t="s">
        <v>118</v>
      </c>
      <c r="Q4" s="15" t="b">
        <f aca="false">TRUE()</f>
        <v>1</v>
      </c>
      <c r="R4" s="14" t="s">
        <v>119</v>
      </c>
      <c r="S4" s="14" t="s">
        <v>112</v>
      </c>
    </row>
    <row r="5" customFormat="false" ht="15" hidden="false" customHeight="false" outlineLevel="0" collapsed="false">
      <c r="A5" s="13" t="s">
        <v>120</v>
      </c>
      <c r="B5" s="13" t="s">
        <v>42</v>
      </c>
      <c r="C5" s="13" t="s">
        <v>121</v>
      </c>
      <c r="D5" s="13" t="s">
        <v>122</v>
      </c>
      <c r="E5" s="13" t="s">
        <v>114</v>
      </c>
      <c r="F5" s="13" t="s">
        <v>114</v>
      </c>
      <c r="G5" s="14" t="n">
        <v>20</v>
      </c>
      <c r="H5" s="13" t="s">
        <v>115</v>
      </c>
      <c r="I5" s="14"/>
      <c r="J5" s="15" t="b">
        <f aca="false">TRUE()</f>
        <v>1</v>
      </c>
      <c r="K5" s="15" t="b">
        <f aca="false">FALSE()</f>
        <v>0</v>
      </c>
      <c r="L5" s="13" t="s">
        <v>44</v>
      </c>
      <c r="M5" s="13" t="s">
        <v>52</v>
      </c>
      <c r="N5" s="13" t="s">
        <v>116</v>
      </c>
      <c r="O5" s="13" t="s">
        <v>123</v>
      </c>
      <c r="P5" s="13"/>
      <c r="Q5" s="15" t="b">
        <f aca="false">TRUE()</f>
        <v>1</v>
      </c>
      <c r="R5" s="14" t="s">
        <v>119</v>
      </c>
      <c r="S5" s="14" t="s">
        <v>121</v>
      </c>
    </row>
    <row r="6" customFormat="false" ht="15" hidden="false" customHeight="false" outlineLevel="0" collapsed="false">
      <c r="A6" s="13" t="s">
        <v>124</v>
      </c>
      <c r="B6" s="13" t="s">
        <v>42</v>
      </c>
      <c r="C6" s="13" t="s">
        <v>121</v>
      </c>
      <c r="D6" s="13" t="s">
        <v>125</v>
      </c>
      <c r="E6" s="13" t="s">
        <v>114</v>
      </c>
      <c r="F6" s="13" t="s">
        <v>114</v>
      </c>
      <c r="G6" s="14" t="n">
        <v>30</v>
      </c>
      <c r="H6" s="13" t="s">
        <v>115</v>
      </c>
      <c r="I6" s="14"/>
      <c r="J6" s="15" t="b">
        <f aca="false">TRUE()</f>
        <v>1</v>
      </c>
      <c r="K6" s="15" t="b">
        <f aca="false">FALSE()</f>
        <v>0</v>
      </c>
      <c r="L6" s="13" t="s">
        <v>44</v>
      </c>
      <c r="M6" s="13" t="s">
        <v>52</v>
      </c>
      <c r="N6" s="13" t="s">
        <v>116</v>
      </c>
      <c r="O6" s="13" t="s">
        <v>126</v>
      </c>
      <c r="P6" s="13" t="s">
        <v>127</v>
      </c>
      <c r="Q6" s="15" t="b">
        <f aca="false">TRUE()</f>
        <v>1</v>
      </c>
      <c r="R6" s="14" t="s">
        <v>119</v>
      </c>
      <c r="S6" s="14" t="s">
        <v>121</v>
      </c>
    </row>
    <row r="7" customFormat="false" ht="15" hidden="false" customHeight="false" outlineLevel="0" collapsed="false">
      <c r="A7" s="13" t="s">
        <v>128</v>
      </c>
      <c r="B7" s="13" t="s">
        <v>42</v>
      </c>
      <c r="C7" s="13" t="s">
        <v>121</v>
      </c>
      <c r="D7" s="13" t="s">
        <v>129</v>
      </c>
      <c r="E7" s="13" t="s">
        <v>114</v>
      </c>
      <c r="F7" s="13" t="s">
        <v>114</v>
      </c>
      <c r="G7" s="14" t="n">
        <v>25</v>
      </c>
      <c r="H7" s="13" t="s">
        <v>115</v>
      </c>
      <c r="I7" s="14"/>
      <c r="J7" s="15" t="b">
        <f aca="false">TRUE()</f>
        <v>1</v>
      </c>
      <c r="K7" s="15" t="b">
        <f aca="false">FALSE()</f>
        <v>0</v>
      </c>
      <c r="L7" s="13" t="s">
        <v>44</v>
      </c>
      <c r="M7" s="13" t="s">
        <v>52</v>
      </c>
      <c r="N7" s="13" t="s">
        <v>116</v>
      </c>
      <c r="O7" s="13" t="s">
        <v>130</v>
      </c>
      <c r="P7" s="13" t="s">
        <v>131</v>
      </c>
      <c r="Q7" s="15" t="b">
        <f aca="false">TRUE()</f>
        <v>1</v>
      </c>
      <c r="R7" s="14" t="s">
        <v>119</v>
      </c>
      <c r="S7" s="14" t="s">
        <v>121</v>
      </c>
    </row>
    <row r="8" customFormat="false" ht="15" hidden="false" customHeight="false" outlineLevel="0" collapsed="false">
      <c r="A8" s="13" t="s">
        <v>132</v>
      </c>
      <c r="B8" s="13" t="s">
        <v>42</v>
      </c>
      <c r="C8" s="13" t="s">
        <v>133</v>
      </c>
      <c r="D8" s="13" t="s">
        <v>134</v>
      </c>
      <c r="E8" s="13" t="s">
        <v>114</v>
      </c>
      <c r="F8" s="13" t="s">
        <v>114</v>
      </c>
      <c r="G8" s="14" t="n">
        <v>30</v>
      </c>
      <c r="H8" s="13" t="s">
        <v>115</v>
      </c>
      <c r="I8" s="14"/>
      <c r="J8" s="15" t="b">
        <f aca="false">TRUE()</f>
        <v>1</v>
      </c>
      <c r="K8" s="15" t="b">
        <f aca="false">FALSE()</f>
        <v>0</v>
      </c>
      <c r="L8" s="13" t="s">
        <v>44</v>
      </c>
      <c r="M8" s="13" t="s">
        <v>52</v>
      </c>
      <c r="N8" s="13" t="s">
        <v>116</v>
      </c>
      <c r="O8" s="13" t="s">
        <v>135</v>
      </c>
      <c r="P8" s="13" t="s">
        <v>136</v>
      </c>
      <c r="Q8" s="15" t="b">
        <f aca="false">TRUE()</f>
        <v>1</v>
      </c>
      <c r="R8" s="14" t="s">
        <v>119</v>
      </c>
      <c r="S8" s="14" t="s">
        <v>133</v>
      </c>
    </row>
    <row r="9" customFormat="false" ht="15" hidden="false" customHeight="false" outlineLevel="0" collapsed="false">
      <c r="A9" s="13" t="s">
        <v>137</v>
      </c>
      <c r="B9" s="13" t="s">
        <v>42</v>
      </c>
      <c r="C9" s="13" t="s">
        <v>121</v>
      </c>
      <c r="D9" s="13" t="s">
        <v>138</v>
      </c>
      <c r="E9" s="13" t="s">
        <v>114</v>
      </c>
      <c r="F9" s="13" t="s">
        <v>114</v>
      </c>
      <c r="G9" s="14" t="n">
        <v>5</v>
      </c>
      <c r="H9" s="13" t="s">
        <v>115</v>
      </c>
      <c r="I9" s="14"/>
      <c r="J9" s="15" t="b">
        <f aca="false">FALSE()</f>
        <v>0</v>
      </c>
      <c r="K9" s="15" t="b">
        <f aca="false">FALSE()</f>
        <v>0</v>
      </c>
      <c r="L9" s="13" t="s">
        <v>44</v>
      </c>
      <c r="M9" s="13" t="s">
        <v>52</v>
      </c>
      <c r="N9" s="13" t="s">
        <v>116</v>
      </c>
      <c r="O9" s="13" t="s">
        <v>139</v>
      </c>
      <c r="P9" s="13"/>
      <c r="Q9" s="15" t="b">
        <f aca="false">TRUE()</f>
        <v>1</v>
      </c>
      <c r="R9" s="14" t="s">
        <v>119</v>
      </c>
      <c r="S9" s="14" t="s">
        <v>121</v>
      </c>
    </row>
    <row r="10" customFormat="false" ht="15" hidden="false" customHeight="false" outlineLevel="0" collapsed="false">
      <c r="A10" s="13" t="s">
        <v>140</v>
      </c>
      <c r="B10" s="13" t="s">
        <v>42</v>
      </c>
      <c r="C10" s="13" t="s">
        <v>133</v>
      </c>
      <c r="D10" s="13" t="s">
        <v>141</v>
      </c>
      <c r="E10" s="13" t="s">
        <v>114</v>
      </c>
      <c r="F10" s="13" t="s">
        <v>114</v>
      </c>
      <c r="G10" s="14" t="n">
        <v>20</v>
      </c>
      <c r="H10" s="13" t="s">
        <v>115</v>
      </c>
      <c r="I10" s="14"/>
      <c r="J10" s="15" t="b">
        <f aca="false">TRUE()</f>
        <v>1</v>
      </c>
      <c r="K10" s="15" t="b">
        <f aca="false">FALSE()</f>
        <v>0</v>
      </c>
      <c r="L10" s="13" t="s">
        <v>44</v>
      </c>
      <c r="M10" s="13" t="s">
        <v>52</v>
      </c>
      <c r="N10" s="13" t="s">
        <v>116</v>
      </c>
      <c r="O10" s="13" t="s">
        <v>142</v>
      </c>
      <c r="P10" s="13"/>
      <c r="Q10" s="15" t="b">
        <f aca="false">TRUE()</f>
        <v>1</v>
      </c>
      <c r="R10" s="14" t="s">
        <v>119</v>
      </c>
      <c r="S10" s="14" t="s">
        <v>133</v>
      </c>
    </row>
    <row r="11" customFormat="false" ht="15" hidden="false" customHeight="false" outlineLevel="0" collapsed="false">
      <c r="A11" s="13" t="s">
        <v>143</v>
      </c>
      <c r="B11" s="13" t="s">
        <v>42</v>
      </c>
      <c r="C11" s="13" t="s">
        <v>133</v>
      </c>
      <c r="D11" s="13" t="s">
        <v>144</v>
      </c>
      <c r="E11" s="13" t="s">
        <v>114</v>
      </c>
      <c r="F11" s="13" t="s">
        <v>114</v>
      </c>
      <c r="G11" s="14" t="n">
        <v>120</v>
      </c>
      <c r="H11" s="13" t="s">
        <v>115</v>
      </c>
      <c r="I11" s="14"/>
      <c r="J11" s="15" t="b">
        <f aca="false">TRUE()</f>
        <v>1</v>
      </c>
      <c r="K11" s="15" t="b">
        <f aca="false">FALSE()</f>
        <v>0</v>
      </c>
      <c r="L11" s="13" t="s">
        <v>44</v>
      </c>
      <c r="M11" s="13" t="s">
        <v>52</v>
      </c>
      <c r="N11" s="13" t="s">
        <v>116</v>
      </c>
      <c r="O11" s="13" t="s">
        <v>145</v>
      </c>
      <c r="P11" s="13" t="s">
        <v>146</v>
      </c>
      <c r="Q11" s="15" t="b">
        <f aca="false">TRUE()</f>
        <v>1</v>
      </c>
      <c r="R11" s="14" t="s">
        <v>119</v>
      </c>
      <c r="S11" s="14" t="s">
        <v>133</v>
      </c>
    </row>
    <row r="12" customFormat="false" ht="15" hidden="false" customHeight="false" outlineLevel="0" collapsed="false">
      <c r="A12" s="13" t="s">
        <v>147</v>
      </c>
      <c r="B12" s="13" t="s">
        <v>42</v>
      </c>
      <c r="C12" s="13" t="s">
        <v>121</v>
      </c>
      <c r="D12" s="13" t="s">
        <v>148</v>
      </c>
      <c r="E12" s="13" t="s">
        <v>114</v>
      </c>
      <c r="F12" s="13" t="s">
        <v>114</v>
      </c>
      <c r="G12" s="14" t="n">
        <v>30</v>
      </c>
      <c r="H12" s="13" t="s">
        <v>115</v>
      </c>
      <c r="I12" s="14"/>
      <c r="J12" s="15" t="b">
        <f aca="false">TRUE()</f>
        <v>1</v>
      </c>
      <c r="K12" s="15" t="b">
        <f aca="false">FALSE()</f>
        <v>0</v>
      </c>
      <c r="L12" s="13" t="s">
        <v>44</v>
      </c>
      <c r="M12" s="13" t="s">
        <v>52</v>
      </c>
      <c r="N12" s="13" t="s">
        <v>116</v>
      </c>
      <c r="O12" s="13" t="s">
        <v>149</v>
      </c>
      <c r="P12" s="13"/>
      <c r="Q12" s="15" t="b">
        <f aca="false">TRUE()</f>
        <v>1</v>
      </c>
      <c r="R12" s="14" t="s">
        <v>119</v>
      </c>
      <c r="S12" s="14" t="s">
        <v>121</v>
      </c>
    </row>
    <row r="13" customFormat="false" ht="15" hidden="false" customHeight="false" outlineLevel="0" collapsed="false">
      <c r="A13" s="13" t="s">
        <v>150</v>
      </c>
      <c r="B13" s="13" t="s">
        <v>42</v>
      </c>
      <c r="C13" s="13" t="s">
        <v>133</v>
      </c>
      <c r="D13" s="13" t="s">
        <v>151</v>
      </c>
      <c r="E13" s="13" t="s">
        <v>114</v>
      </c>
      <c r="F13" s="13" t="s">
        <v>114</v>
      </c>
      <c r="G13" s="14" t="n">
        <v>140</v>
      </c>
      <c r="H13" s="13" t="s">
        <v>115</v>
      </c>
      <c r="I13" s="14"/>
      <c r="J13" s="15" t="b">
        <f aca="false">TRUE()</f>
        <v>1</v>
      </c>
      <c r="K13" s="15" t="b">
        <f aca="false">FALSE()</f>
        <v>0</v>
      </c>
      <c r="L13" s="13" t="s">
        <v>44</v>
      </c>
      <c r="M13" s="13" t="s">
        <v>52</v>
      </c>
      <c r="N13" s="13" t="s">
        <v>116</v>
      </c>
      <c r="O13" s="13" t="s">
        <v>152</v>
      </c>
      <c r="P13" s="13" t="s">
        <v>153</v>
      </c>
      <c r="Q13" s="15" t="b">
        <f aca="false">TRUE()</f>
        <v>1</v>
      </c>
      <c r="R13" s="14" t="s">
        <v>119</v>
      </c>
      <c r="S13" s="14" t="s">
        <v>133</v>
      </c>
    </row>
    <row r="14" customFormat="false" ht="15" hidden="false" customHeight="false" outlineLevel="0" collapsed="false">
      <c r="A14" s="13" t="s">
        <v>154</v>
      </c>
      <c r="B14" s="13" t="s">
        <v>42</v>
      </c>
      <c r="C14" s="13" t="s">
        <v>121</v>
      </c>
      <c r="D14" s="13" t="s">
        <v>155</v>
      </c>
      <c r="E14" s="13" t="s">
        <v>114</v>
      </c>
      <c r="F14" s="13" t="s">
        <v>114</v>
      </c>
      <c r="G14" s="14" t="n">
        <v>30</v>
      </c>
      <c r="H14" s="13" t="s">
        <v>115</v>
      </c>
      <c r="I14" s="14"/>
      <c r="J14" s="15" t="b">
        <f aca="false">TRUE()</f>
        <v>1</v>
      </c>
      <c r="K14" s="15" t="b">
        <f aca="false">FALSE()</f>
        <v>0</v>
      </c>
      <c r="L14" s="13" t="s">
        <v>44</v>
      </c>
      <c r="M14" s="13" t="s">
        <v>52</v>
      </c>
      <c r="N14" s="13" t="s">
        <v>116</v>
      </c>
      <c r="O14" s="13" t="s">
        <v>156</v>
      </c>
      <c r="P14" s="13"/>
      <c r="Q14" s="15" t="b">
        <f aca="false">TRUE()</f>
        <v>1</v>
      </c>
      <c r="R14" s="14" t="s">
        <v>119</v>
      </c>
      <c r="S14" s="14" t="s">
        <v>121</v>
      </c>
    </row>
    <row r="15" customFormat="false" ht="15" hidden="false" customHeight="false" outlineLevel="0" collapsed="false">
      <c r="A15" s="13" t="s">
        <v>157</v>
      </c>
      <c r="B15" s="13" t="s">
        <v>42</v>
      </c>
      <c r="C15" s="13" t="s">
        <v>121</v>
      </c>
      <c r="D15" s="13" t="s">
        <v>158</v>
      </c>
      <c r="E15" s="13" t="s">
        <v>114</v>
      </c>
      <c r="F15" s="13" t="s">
        <v>114</v>
      </c>
      <c r="G15" s="14" t="n">
        <v>40</v>
      </c>
      <c r="H15" s="13" t="s">
        <v>115</v>
      </c>
      <c r="I15" s="14"/>
      <c r="J15" s="15" t="b">
        <f aca="false">TRUE()</f>
        <v>1</v>
      </c>
      <c r="K15" s="15" t="b">
        <f aca="false">FALSE()</f>
        <v>0</v>
      </c>
      <c r="L15" s="13" t="s">
        <v>44</v>
      </c>
      <c r="M15" s="13" t="s">
        <v>52</v>
      </c>
      <c r="N15" s="13" t="s">
        <v>116</v>
      </c>
      <c r="O15" s="13" t="s">
        <v>159</v>
      </c>
      <c r="P15" s="13"/>
      <c r="Q15" s="15" t="b">
        <f aca="false">TRUE()</f>
        <v>1</v>
      </c>
      <c r="R15" s="14" t="s">
        <v>119</v>
      </c>
      <c r="S15" s="14" t="s">
        <v>121</v>
      </c>
    </row>
    <row r="16" customFormat="false" ht="15" hidden="false" customHeight="false" outlineLevel="0" collapsed="false">
      <c r="A16" s="13" t="s">
        <v>160</v>
      </c>
      <c r="B16" s="13" t="s">
        <v>42</v>
      </c>
      <c r="C16" s="13" t="s">
        <v>121</v>
      </c>
      <c r="D16" s="13" t="s">
        <v>161</v>
      </c>
      <c r="E16" s="13" t="s">
        <v>114</v>
      </c>
      <c r="F16" s="13" t="s">
        <v>114</v>
      </c>
      <c r="G16" s="14" t="n">
        <v>65</v>
      </c>
      <c r="H16" s="13" t="s">
        <v>115</v>
      </c>
      <c r="I16" s="14"/>
      <c r="J16" s="15" t="b">
        <f aca="false">TRUE()</f>
        <v>1</v>
      </c>
      <c r="K16" s="15" t="b">
        <f aca="false">FALSE()</f>
        <v>0</v>
      </c>
      <c r="L16" s="13" t="s">
        <v>44</v>
      </c>
      <c r="M16" s="13" t="s">
        <v>52</v>
      </c>
      <c r="N16" s="13" t="s">
        <v>116</v>
      </c>
      <c r="O16" s="13" t="s">
        <v>162</v>
      </c>
      <c r="P16" s="13"/>
      <c r="Q16" s="15" t="b">
        <f aca="false">TRUE()</f>
        <v>1</v>
      </c>
      <c r="R16" s="14" t="s">
        <v>119</v>
      </c>
      <c r="S16" s="14" t="s">
        <v>121</v>
      </c>
    </row>
    <row r="17" customFormat="false" ht="15" hidden="false" customHeight="false" outlineLevel="0" collapsed="false">
      <c r="A17" s="13" t="s">
        <v>163</v>
      </c>
      <c r="B17" s="13" t="s">
        <v>49</v>
      </c>
      <c r="C17" s="13" t="s">
        <v>164</v>
      </c>
      <c r="D17" s="13" t="s">
        <v>165</v>
      </c>
      <c r="E17" s="13" t="s">
        <v>40</v>
      </c>
      <c r="F17" s="13" t="s">
        <v>41</v>
      </c>
      <c r="G17" s="14" t="n">
        <v>10</v>
      </c>
      <c r="H17" s="13" t="s">
        <v>115</v>
      </c>
      <c r="I17" s="14"/>
      <c r="J17" s="15" t="b">
        <f aca="false">TRUE()</f>
        <v>1</v>
      </c>
      <c r="K17" s="15" t="b">
        <f aca="false">FALSE()</f>
        <v>0</v>
      </c>
      <c r="L17" s="13" t="s">
        <v>67</v>
      </c>
      <c r="M17" s="13" t="s">
        <v>52</v>
      </c>
      <c r="N17" s="13" t="s">
        <v>116</v>
      </c>
      <c r="O17" s="13" t="s">
        <v>166</v>
      </c>
      <c r="P17" s="13"/>
      <c r="Q17" s="15" t="b">
        <f aca="false">TRUE()</f>
        <v>1</v>
      </c>
      <c r="R17" s="14" t="s">
        <v>167</v>
      </c>
      <c r="S17" s="14" t="s">
        <v>164</v>
      </c>
    </row>
    <row r="18" customFormat="false" ht="15" hidden="false" customHeight="false" outlineLevel="0" collapsed="false">
      <c r="A18" s="13" t="s">
        <v>168</v>
      </c>
      <c r="B18" s="13" t="s">
        <v>49</v>
      </c>
      <c r="C18" s="13" t="s">
        <v>164</v>
      </c>
      <c r="D18" s="13" t="s">
        <v>169</v>
      </c>
      <c r="E18" s="13" t="s">
        <v>47</v>
      </c>
      <c r="F18" s="13" t="s">
        <v>41</v>
      </c>
      <c r="G18" s="14" t="n">
        <v>20</v>
      </c>
      <c r="H18" s="13" t="s">
        <v>115</v>
      </c>
      <c r="I18" s="14"/>
      <c r="J18" s="15" t="b">
        <f aca="false">TRUE()</f>
        <v>1</v>
      </c>
      <c r="K18" s="15" t="b">
        <f aca="false">FALSE()</f>
        <v>0</v>
      </c>
      <c r="L18" s="13" t="s">
        <v>67</v>
      </c>
      <c r="M18" s="13" t="s">
        <v>52</v>
      </c>
      <c r="N18" s="13" t="s">
        <v>116</v>
      </c>
      <c r="O18" s="13" t="s">
        <v>170</v>
      </c>
      <c r="P18" s="13"/>
      <c r="Q18" s="15" t="b">
        <f aca="false">TRUE()</f>
        <v>1</v>
      </c>
      <c r="R18" s="14" t="s">
        <v>167</v>
      </c>
      <c r="S18" s="14" t="s">
        <v>164</v>
      </c>
    </row>
    <row r="19" customFormat="false" ht="23.85" hidden="false" customHeight="false" outlineLevel="0" collapsed="false">
      <c r="A19" s="13" t="s">
        <v>171</v>
      </c>
      <c r="B19" s="13" t="s">
        <v>49</v>
      </c>
      <c r="C19" s="13" t="s">
        <v>164</v>
      </c>
      <c r="D19" s="13" t="s">
        <v>172</v>
      </c>
      <c r="E19" s="13" t="s">
        <v>47</v>
      </c>
      <c r="F19" s="13" t="s">
        <v>48</v>
      </c>
      <c r="G19" s="14" t="n">
        <v>20</v>
      </c>
      <c r="H19" s="13" t="s">
        <v>173</v>
      </c>
      <c r="I19" s="14"/>
      <c r="J19" s="15" t="b">
        <f aca="false">TRUE()</f>
        <v>1</v>
      </c>
      <c r="K19" s="15" t="b">
        <f aca="false">FALSE()</f>
        <v>0</v>
      </c>
      <c r="L19" s="13" t="s">
        <v>72</v>
      </c>
      <c r="M19" s="13" t="s">
        <v>52</v>
      </c>
      <c r="N19" s="13" t="s">
        <v>174</v>
      </c>
      <c r="O19" s="13" t="s">
        <v>175</v>
      </c>
      <c r="P19" s="13"/>
      <c r="Q19" s="15" t="b">
        <f aca="false">TRUE()</f>
        <v>1</v>
      </c>
      <c r="R19" s="14" t="s">
        <v>167</v>
      </c>
      <c r="S19" s="14" t="s">
        <v>164</v>
      </c>
    </row>
    <row r="20" customFormat="false" ht="15" hidden="false" customHeight="false" outlineLevel="0" collapsed="false">
      <c r="A20" s="13" t="s">
        <v>176</v>
      </c>
      <c r="B20" s="13" t="s">
        <v>49</v>
      </c>
      <c r="C20" s="13" t="s">
        <v>164</v>
      </c>
      <c r="D20" s="13" t="s">
        <v>177</v>
      </c>
      <c r="E20" s="13" t="s">
        <v>54</v>
      </c>
      <c r="F20" s="13" t="s">
        <v>41</v>
      </c>
      <c r="G20" s="14" t="n">
        <v>10</v>
      </c>
      <c r="H20" s="13" t="s">
        <v>115</v>
      </c>
      <c r="I20" s="14"/>
      <c r="J20" s="15" t="b">
        <f aca="false">TRUE()</f>
        <v>1</v>
      </c>
      <c r="K20" s="15" t="b">
        <f aca="false">FALSE()</f>
        <v>0</v>
      </c>
      <c r="L20" s="13" t="s">
        <v>67</v>
      </c>
      <c r="M20" s="13" t="s">
        <v>52</v>
      </c>
      <c r="N20" s="13" t="s">
        <v>116</v>
      </c>
      <c r="O20" s="13" t="s">
        <v>178</v>
      </c>
      <c r="P20" s="13"/>
      <c r="Q20" s="15" t="b">
        <f aca="false">TRUE()</f>
        <v>1</v>
      </c>
      <c r="R20" s="14" t="s">
        <v>167</v>
      </c>
      <c r="S20" s="14" t="s">
        <v>164</v>
      </c>
    </row>
    <row r="21" customFormat="false" ht="23.85" hidden="false" customHeight="false" outlineLevel="0" collapsed="false">
      <c r="A21" s="13" t="s">
        <v>179</v>
      </c>
      <c r="B21" s="13" t="s">
        <v>49</v>
      </c>
      <c r="C21" s="13" t="s">
        <v>164</v>
      </c>
      <c r="D21" s="13" t="s">
        <v>180</v>
      </c>
      <c r="E21" s="13" t="s">
        <v>54</v>
      </c>
      <c r="F21" s="13" t="s">
        <v>48</v>
      </c>
      <c r="G21" s="14" t="n">
        <v>10</v>
      </c>
      <c r="H21" s="13" t="s">
        <v>173</v>
      </c>
      <c r="I21" s="14"/>
      <c r="J21" s="15" t="b">
        <f aca="false">TRUE()</f>
        <v>1</v>
      </c>
      <c r="K21" s="15" t="b">
        <f aca="false">FALSE()</f>
        <v>0</v>
      </c>
      <c r="L21" s="13" t="s">
        <v>72</v>
      </c>
      <c r="M21" s="13" t="s">
        <v>52</v>
      </c>
      <c r="N21" s="13" t="s">
        <v>174</v>
      </c>
      <c r="O21" s="13" t="s">
        <v>181</v>
      </c>
      <c r="P21" s="13"/>
      <c r="Q21" s="15" t="b">
        <f aca="false">TRUE()</f>
        <v>1</v>
      </c>
      <c r="R21" s="14" t="s">
        <v>167</v>
      </c>
      <c r="S21" s="14" t="s">
        <v>164</v>
      </c>
    </row>
    <row r="22" customFormat="false" ht="15" hidden="false" customHeight="false" outlineLevel="0" collapsed="false">
      <c r="A22" s="13" t="s">
        <v>182</v>
      </c>
      <c r="B22" s="13" t="s">
        <v>55</v>
      </c>
      <c r="C22" s="13" t="s">
        <v>164</v>
      </c>
      <c r="D22" s="13" t="s">
        <v>183</v>
      </c>
      <c r="E22" s="13" t="s">
        <v>114</v>
      </c>
      <c r="F22" s="13" t="s">
        <v>114</v>
      </c>
      <c r="G22" s="14" t="n">
        <v>10</v>
      </c>
      <c r="H22" s="13" t="s">
        <v>184</v>
      </c>
      <c r="I22" s="14"/>
      <c r="J22" s="15" t="b">
        <f aca="false">TRUE()</f>
        <v>1</v>
      </c>
      <c r="K22" s="15" t="b">
        <f aca="false">FALSE()</f>
        <v>0</v>
      </c>
      <c r="L22" s="13" t="s">
        <v>72</v>
      </c>
      <c r="M22" s="13" t="s">
        <v>52</v>
      </c>
      <c r="N22" s="13" t="s">
        <v>185</v>
      </c>
      <c r="O22" s="13" t="s">
        <v>186</v>
      </c>
      <c r="P22" s="13"/>
      <c r="Q22" s="15" t="b">
        <f aca="false">TRUE()</f>
        <v>1</v>
      </c>
      <c r="R22" s="14" t="s">
        <v>187</v>
      </c>
      <c r="S22" s="14" t="s">
        <v>164</v>
      </c>
    </row>
    <row r="23" customFormat="false" ht="15" hidden="false" customHeight="false" outlineLevel="0" collapsed="false">
      <c r="A23" s="13" t="s">
        <v>188</v>
      </c>
      <c r="B23" s="13" t="s">
        <v>55</v>
      </c>
      <c r="C23" s="13" t="s">
        <v>164</v>
      </c>
      <c r="D23" s="13" t="s">
        <v>189</v>
      </c>
      <c r="E23" s="13" t="s">
        <v>114</v>
      </c>
      <c r="F23" s="13" t="s">
        <v>114</v>
      </c>
      <c r="G23" s="14" t="n">
        <v>15</v>
      </c>
      <c r="H23" s="13" t="s">
        <v>184</v>
      </c>
      <c r="I23" s="14"/>
      <c r="J23" s="15" t="b">
        <f aca="false">TRUE()</f>
        <v>1</v>
      </c>
      <c r="K23" s="15" t="b">
        <f aca="false">FALSE()</f>
        <v>0</v>
      </c>
      <c r="L23" s="13" t="s">
        <v>72</v>
      </c>
      <c r="M23" s="13" t="s">
        <v>52</v>
      </c>
      <c r="N23" s="13" t="s">
        <v>185</v>
      </c>
      <c r="O23" s="13" t="s">
        <v>190</v>
      </c>
      <c r="P23" s="13"/>
      <c r="Q23" s="15" t="b">
        <f aca="false">TRUE()</f>
        <v>1</v>
      </c>
      <c r="R23" s="14" t="s">
        <v>187</v>
      </c>
      <c r="S23" s="14" t="s">
        <v>164</v>
      </c>
    </row>
    <row r="24" customFormat="false" ht="15" hidden="false" customHeight="false" outlineLevel="0" collapsed="false">
      <c r="A24" s="13" t="s">
        <v>191</v>
      </c>
      <c r="B24" s="13" t="s">
        <v>55</v>
      </c>
      <c r="C24" s="13" t="s">
        <v>164</v>
      </c>
      <c r="D24" s="13" t="s">
        <v>192</v>
      </c>
      <c r="E24" s="13" t="s">
        <v>114</v>
      </c>
      <c r="F24" s="13" t="s">
        <v>114</v>
      </c>
      <c r="G24" s="14" t="n">
        <v>20</v>
      </c>
      <c r="H24" s="13" t="s">
        <v>184</v>
      </c>
      <c r="I24" s="14"/>
      <c r="J24" s="15" t="b">
        <f aca="false">TRUE()</f>
        <v>1</v>
      </c>
      <c r="K24" s="15" t="b">
        <f aca="false">FALSE()</f>
        <v>0</v>
      </c>
      <c r="L24" s="13" t="s">
        <v>72</v>
      </c>
      <c r="M24" s="13" t="s">
        <v>52</v>
      </c>
      <c r="N24" s="13" t="s">
        <v>185</v>
      </c>
      <c r="O24" s="13" t="s">
        <v>193</v>
      </c>
      <c r="P24" s="13"/>
      <c r="Q24" s="15" t="b">
        <f aca="false">TRUE()</f>
        <v>1</v>
      </c>
      <c r="R24" s="14" t="s">
        <v>187</v>
      </c>
      <c r="S24" s="14" t="s">
        <v>164</v>
      </c>
    </row>
    <row r="25" customFormat="false" ht="15" hidden="false" customHeight="false" outlineLevel="0" collapsed="false">
      <c r="A25" s="13" t="s">
        <v>194</v>
      </c>
      <c r="B25" s="13" t="s">
        <v>55</v>
      </c>
      <c r="C25" s="13" t="s">
        <v>195</v>
      </c>
      <c r="D25" s="13" t="s">
        <v>196</v>
      </c>
      <c r="E25" s="13" t="s">
        <v>40</v>
      </c>
      <c r="F25" s="13" t="s">
        <v>41</v>
      </c>
      <c r="G25" s="14" t="n">
        <v>10</v>
      </c>
      <c r="H25" s="13" t="s">
        <v>184</v>
      </c>
      <c r="I25" s="14"/>
      <c r="J25" s="15" t="b">
        <f aca="false">TRUE()</f>
        <v>1</v>
      </c>
      <c r="K25" s="15" t="b">
        <f aca="false">FALSE()</f>
        <v>0</v>
      </c>
      <c r="L25" s="13" t="s">
        <v>72</v>
      </c>
      <c r="M25" s="13" t="s">
        <v>52</v>
      </c>
      <c r="N25" s="13" t="s">
        <v>185</v>
      </c>
      <c r="O25" s="13" t="s">
        <v>166</v>
      </c>
      <c r="P25" s="13"/>
      <c r="Q25" s="15" t="b">
        <f aca="false">TRUE()</f>
        <v>1</v>
      </c>
      <c r="R25" s="14" t="s">
        <v>187</v>
      </c>
      <c r="S25" s="14" t="s">
        <v>195</v>
      </c>
    </row>
    <row r="26" customFormat="false" ht="15" hidden="false" customHeight="false" outlineLevel="0" collapsed="false">
      <c r="A26" s="13" t="s">
        <v>197</v>
      </c>
      <c r="B26" s="13" t="s">
        <v>55</v>
      </c>
      <c r="C26" s="13" t="s">
        <v>195</v>
      </c>
      <c r="D26" s="13" t="s">
        <v>198</v>
      </c>
      <c r="E26" s="13" t="s">
        <v>47</v>
      </c>
      <c r="F26" s="13" t="s">
        <v>41</v>
      </c>
      <c r="G26" s="14" t="n">
        <v>50</v>
      </c>
      <c r="H26" s="13" t="s">
        <v>184</v>
      </c>
      <c r="I26" s="14"/>
      <c r="J26" s="15" t="b">
        <f aca="false">TRUE()</f>
        <v>1</v>
      </c>
      <c r="K26" s="15" t="b">
        <f aca="false">FALSE()</f>
        <v>0</v>
      </c>
      <c r="L26" s="13" t="s">
        <v>72</v>
      </c>
      <c r="M26" s="13" t="s">
        <v>52</v>
      </c>
      <c r="N26" s="13" t="s">
        <v>185</v>
      </c>
      <c r="O26" s="13" t="s">
        <v>199</v>
      </c>
      <c r="P26" s="13"/>
      <c r="Q26" s="15" t="b">
        <f aca="false">TRUE()</f>
        <v>1</v>
      </c>
      <c r="R26" s="14" t="s">
        <v>187</v>
      </c>
      <c r="S26" s="14" t="s">
        <v>195</v>
      </c>
    </row>
    <row r="27" customFormat="false" ht="15" hidden="false" customHeight="false" outlineLevel="0" collapsed="false">
      <c r="A27" s="13" t="s">
        <v>200</v>
      </c>
      <c r="B27" s="13" t="s">
        <v>55</v>
      </c>
      <c r="C27" s="13" t="s">
        <v>195</v>
      </c>
      <c r="D27" s="13" t="s">
        <v>201</v>
      </c>
      <c r="E27" s="13" t="s">
        <v>54</v>
      </c>
      <c r="F27" s="13" t="s">
        <v>41</v>
      </c>
      <c r="G27" s="14" t="n">
        <v>20</v>
      </c>
      <c r="H27" s="13" t="s">
        <v>184</v>
      </c>
      <c r="I27" s="14"/>
      <c r="J27" s="15" t="b">
        <f aca="false">TRUE()</f>
        <v>1</v>
      </c>
      <c r="K27" s="15" t="b">
        <f aca="false">FALSE()</f>
        <v>0</v>
      </c>
      <c r="L27" s="13" t="s">
        <v>72</v>
      </c>
      <c r="M27" s="13" t="s">
        <v>52</v>
      </c>
      <c r="N27" s="13" t="s">
        <v>185</v>
      </c>
      <c r="O27" s="13" t="s">
        <v>202</v>
      </c>
      <c r="P27" s="13"/>
      <c r="Q27" s="15" t="b">
        <f aca="false">TRUE()</f>
        <v>1</v>
      </c>
      <c r="R27" s="14" t="s">
        <v>187</v>
      </c>
      <c r="S27" s="14" t="s">
        <v>195</v>
      </c>
    </row>
    <row r="28" customFormat="false" ht="23.85" hidden="false" customHeight="false" outlineLevel="0" collapsed="false">
      <c r="A28" s="13" t="s">
        <v>203</v>
      </c>
      <c r="B28" s="13" t="s">
        <v>55</v>
      </c>
      <c r="C28" s="13" t="s">
        <v>204</v>
      </c>
      <c r="D28" s="13" t="s">
        <v>205</v>
      </c>
      <c r="E28" s="13" t="s">
        <v>47</v>
      </c>
      <c r="F28" s="13" t="s">
        <v>48</v>
      </c>
      <c r="G28" s="14" t="n">
        <v>75</v>
      </c>
      <c r="H28" s="13" t="s">
        <v>115</v>
      </c>
      <c r="I28" s="14"/>
      <c r="J28" s="15" t="b">
        <f aca="false">TRUE()</f>
        <v>1</v>
      </c>
      <c r="K28" s="15" t="b">
        <f aca="false">FALSE()</f>
        <v>0</v>
      </c>
      <c r="L28" s="13" t="s">
        <v>72</v>
      </c>
      <c r="M28" s="13" t="s">
        <v>52</v>
      </c>
      <c r="N28" s="13" t="s">
        <v>206</v>
      </c>
      <c r="O28" s="13" t="s">
        <v>207</v>
      </c>
      <c r="P28" s="13" t="s">
        <v>208</v>
      </c>
      <c r="Q28" s="15" t="b">
        <f aca="false">TRUE()</f>
        <v>1</v>
      </c>
      <c r="R28" s="14" t="s">
        <v>187</v>
      </c>
      <c r="S28" s="14" t="s">
        <v>204</v>
      </c>
    </row>
    <row r="29" customFormat="false" ht="23.85" hidden="false" customHeight="false" outlineLevel="0" collapsed="false">
      <c r="A29" s="13" t="s">
        <v>209</v>
      </c>
      <c r="B29" s="13" t="s">
        <v>55</v>
      </c>
      <c r="C29" s="13" t="s">
        <v>204</v>
      </c>
      <c r="D29" s="13" t="s">
        <v>210</v>
      </c>
      <c r="E29" s="13" t="s">
        <v>54</v>
      </c>
      <c r="F29" s="13" t="s">
        <v>48</v>
      </c>
      <c r="G29" s="14" t="n">
        <v>35</v>
      </c>
      <c r="H29" s="13" t="s">
        <v>115</v>
      </c>
      <c r="I29" s="14"/>
      <c r="J29" s="15" t="b">
        <f aca="false">TRUE()</f>
        <v>1</v>
      </c>
      <c r="K29" s="15" t="b">
        <f aca="false">FALSE()</f>
        <v>0</v>
      </c>
      <c r="L29" s="13" t="s">
        <v>72</v>
      </c>
      <c r="M29" s="13" t="s">
        <v>52</v>
      </c>
      <c r="N29" s="13" t="s">
        <v>206</v>
      </c>
      <c r="O29" s="13" t="s">
        <v>211</v>
      </c>
      <c r="P29" s="13" t="s">
        <v>208</v>
      </c>
      <c r="Q29" s="15" t="b">
        <f aca="false">TRUE()</f>
        <v>1</v>
      </c>
      <c r="R29" s="14" t="s">
        <v>187</v>
      </c>
      <c r="S29" s="14" t="s">
        <v>204</v>
      </c>
    </row>
    <row r="30" customFormat="false" ht="15" hidden="false" customHeight="false" outlineLevel="0" collapsed="false">
      <c r="A30" s="13" t="s">
        <v>212</v>
      </c>
      <c r="B30" s="13" t="s">
        <v>60</v>
      </c>
      <c r="C30" s="13" t="s">
        <v>213</v>
      </c>
      <c r="D30" s="13" t="s">
        <v>214</v>
      </c>
      <c r="E30" s="13" t="s">
        <v>114</v>
      </c>
      <c r="F30" s="13" t="s">
        <v>114</v>
      </c>
      <c r="G30" s="14" t="n">
        <v>10</v>
      </c>
      <c r="H30" s="13" t="s">
        <v>115</v>
      </c>
      <c r="I30" s="14"/>
      <c r="J30" s="15" t="b">
        <f aca="false">FALSE()</f>
        <v>0</v>
      </c>
      <c r="K30" s="15" t="b">
        <f aca="false">FALSE()</f>
        <v>0</v>
      </c>
      <c r="L30" s="13" t="s">
        <v>44</v>
      </c>
      <c r="M30" s="13" t="s">
        <v>52</v>
      </c>
      <c r="N30" s="13" t="s">
        <v>116</v>
      </c>
      <c r="O30" s="13" t="s">
        <v>215</v>
      </c>
      <c r="P30" s="13" t="s">
        <v>216</v>
      </c>
      <c r="Q30" s="15" t="b">
        <f aca="false">TRUE()</f>
        <v>1</v>
      </c>
      <c r="R30" s="14" t="s">
        <v>217</v>
      </c>
      <c r="S30" s="14" t="s">
        <v>213</v>
      </c>
    </row>
    <row r="31" customFormat="false" ht="15" hidden="false" customHeight="false" outlineLevel="0" collapsed="false">
      <c r="A31" s="13" t="s">
        <v>218</v>
      </c>
      <c r="B31" s="13" t="s">
        <v>60</v>
      </c>
      <c r="C31" s="13" t="s">
        <v>219</v>
      </c>
      <c r="D31" s="13" t="s">
        <v>220</v>
      </c>
      <c r="E31" s="13" t="s">
        <v>114</v>
      </c>
      <c r="F31" s="13" t="s">
        <v>114</v>
      </c>
      <c r="G31" s="14" t="n">
        <v>20</v>
      </c>
      <c r="H31" s="13" t="s">
        <v>115</v>
      </c>
      <c r="I31" s="14"/>
      <c r="J31" s="15" t="b">
        <f aca="false">TRUE()</f>
        <v>1</v>
      </c>
      <c r="K31" s="15" t="b">
        <f aca="false">FALSE()</f>
        <v>0</v>
      </c>
      <c r="L31" s="13" t="s">
        <v>44</v>
      </c>
      <c r="M31" s="13" t="s">
        <v>52</v>
      </c>
      <c r="N31" s="13" t="s">
        <v>116</v>
      </c>
      <c r="O31" s="13" t="s">
        <v>221</v>
      </c>
      <c r="P31" s="13" t="s">
        <v>222</v>
      </c>
      <c r="Q31" s="15" t="b">
        <f aca="false">TRUE()</f>
        <v>1</v>
      </c>
      <c r="R31" s="14" t="s">
        <v>217</v>
      </c>
      <c r="S31" s="14" t="s">
        <v>219</v>
      </c>
    </row>
    <row r="32" customFormat="false" ht="15" hidden="false" customHeight="false" outlineLevel="0" collapsed="false">
      <c r="A32" s="13" t="s">
        <v>223</v>
      </c>
      <c r="B32" s="13" t="s">
        <v>60</v>
      </c>
      <c r="C32" s="13" t="s">
        <v>224</v>
      </c>
      <c r="D32" s="13" t="s">
        <v>225</v>
      </c>
      <c r="E32" s="13" t="s">
        <v>114</v>
      </c>
      <c r="F32" s="13" t="s">
        <v>114</v>
      </c>
      <c r="G32" s="14" t="n">
        <v>40</v>
      </c>
      <c r="H32" s="13" t="s">
        <v>115</v>
      </c>
      <c r="I32" s="14"/>
      <c r="J32" s="15" t="b">
        <f aca="false">TRUE()</f>
        <v>1</v>
      </c>
      <c r="K32" s="15" t="b">
        <f aca="false">FALSE()</f>
        <v>0</v>
      </c>
      <c r="L32" s="13" t="s">
        <v>44</v>
      </c>
      <c r="M32" s="13" t="s">
        <v>52</v>
      </c>
      <c r="N32" s="13" t="s">
        <v>116</v>
      </c>
      <c r="O32" s="13" t="s">
        <v>226</v>
      </c>
      <c r="P32" s="13" t="s">
        <v>227</v>
      </c>
      <c r="Q32" s="15" t="b">
        <f aca="false">TRUE()</f>
        <v>1</v>
      </c>
      <c r="R32" s="14" t="s">
        <v>217</v>
      </c>
      <c r="S32" s="14" t="s">
        <v>224</v>
      </c>
    </row>
    <row r="33" customFormat="false" ht="15" hidden="false" customHeight="false" outlineLevel="0" collapsed="false">
      <c r="A33" s="13" t="s">
        <v>228</v>
      </c>
      <c r="B33" s="13" t="s">
        <v>60</v>
      </c>
      <c r="C33" s="13" t="s">
        <v>229</v>
      </c>
      <c r="D33" s="13" t="s">
        <v>230</v>
      </c>
      <c r="E33" s="13" t="s">
        <v>114</v>
      </c>
      <c r="F33" s="13" t="s">
        <v>114</v>
      </c>
      <c r="G33" s="14" t="n">
        <v>10</v>
      </c>
      <c r="H33" s="13" t="s">
        <v>115</v>
      </c>
      <c r="I33" s="14"/>
      <c r="J33" s="15" t="b">
        <f aca="false">TRUE()</f>
        <v>1</v>
      </c>
      <c r="K33" s="15" t="b">
        <f aca="false">FALSE()</f>
        <v>0</v>
      </c>
      <c r="L33" s="13" t="s">
        <v>44</v>
      </c>
      <c r="M33" s="13" t="s">
        <v>52</v>
      </c>
      <c r="N33" s="13" t="s">
        <v>116</v>
      </c>
      <c r="O33" s="13" t="s">
        <v>231</v>
      </c>
      <c r="P33" s="13"/>
      <c r="Q33" s="15" t="b">
        <f aca="false">TRUE()</f>
        <v>1</v>
      </c>
      <c r="R33" s="14" t="s">
        <v>217</v>
      </c>
      <c r="S33" s="14" t="s">
        <v>229</v>
      </c>
    </row>
    <row r="34" customFormat="false" ht="15" hidden="false" customHeight="false" outlineLevel="0" collapsed="false">
      <c r="A34" s="13" t="s">
        <v>232</v>
      </c>
      <c r="B34" s="13" t="s">
        <v>60</v>
      </c>
      <c r="C34" s="13" t="s">
        <v>233</v>
      </c>
      <c r="D34" s="13" t="s">
        <v>234</v>
      </c>
      <c r="E34" s="13" t="s">
        <v>114</v>
      </c>
      <c r="F34" s="13" t="s">
        <v>114</v>
      </c>
      <c r="G34" s="14" t="n">
        <v>40</v>
      </c>
      <c r="H34" s="13" t="s">
        <v>235</v>
      </c>
      <c r="I34" s="14"/>
      <c r="J34" s="15" t="b">
        <f aca="false">TRUE()</f>
        <v>1</v>
      </c>
      <c r="K34" s="15" t="b">
        <f aca="false">FALSE()</f>
        <v>0</v>
      </c>
      <c r="L34" s="13" t="s">
        <v>78</v>
      </c>
      <c r="M34" s="13" t="s">
        <v>58</v>
      </c>
      <c r="N34" s="13" t="s">
        <v>236</v>
      </c>
      <c r="O34" s="13" t="s">
        <v>237</v>
      </c>
      <c r="P34" s="13"/>
      <c r="Q34" s="15" t="b">
        <f aca="false">TRUE()</f>
        <v>1</v>
      </c>
      <c r="R34" s="14" t="s">
        <v>217</v>
      </c>
      <c r="S34" s="14" t="s">
        <v>233</v>
      </c>
    </row>
    <row r="35" customFormat="false" ht="23.85" hidden="false" customHeight="false" outlineLevel="0" collapsed="false">
      <c r="A35" s="13" t="s">
        <v>238</v>
      </c>
      <c r="B35" s="13" t="s">
        <v>60</v>
      </c>
      <c r="C35" s="13" t="s">
        <v>233</v>
      </c>
      <c r="D35" s="13" t="s">
        <v>239</v>
      </c>
      <c r="E35" s="13" t="s">
        <v>114</v>
      </c>
      <c r="F35" s="13" t="s">
        <v>114</v>
      </c>
      <c r="G35" s="14" t="n">
        <v>80</v>
      </c>
      <c r="H35" s="13" t="s">
        <v>235</v>
      </c>
      <c r="I35" s="14"/>
      <c r="J35" s="15" t="b">
        <f aca="false">TRUE()</f>
        <v>1</v>
      </c>
      <c r="K35" s="15" t="b">
        <f aca="false">FALSE()</f>
        <v>0</v>
      </c>
      <c r="L35" s="13" t="s">
        <v>78</v>
      </c>
      <c r="M35" s="13" t="s">
        <v>58</v>
      </c>
      <c r="N35" s="13" t="s">
        <v>236</v>
      </c>
      <c r="O35" s="13" t="s">
        <v>240</v>
      </c>
      <c r="P35" s="13" t="s">
        <v>241</v>
      </c>
      <c r="Q35" s="15" t="b">
        <f aca="false">TRUE()</f>
        <v>1</v>
      </c>
      <c r="R35" s="14" t="s">
        <v>217</v>
      </c>
      <c r="S35" s="14" t="s">
        <v>233</v>
      </c>
    </row>
    <row r="36" customFormat="false" ht="23.85" hidden="false" customHeight="false" outlineLevel="0" collapsed="false">
      <c r="A36" s="13" t="s">
        <v>242</v>
      </c>
      <c r="B36" s="13" t="s">
        <v>65</v>
      </c>
      <c r="C36" s="13" t="s">
        <v>164</v>
      </c>
      <c r="D36" s="13" t="s">
        <v>243</v>
      </c>
      <c r="E36" s="13" t="s">
        <v>114</v>
      </c>
      <c r="F36" s="13" t="s">
        <v>114</v>
      </c>
      <c r="G36" s="14" t="n">
        <v>40</v>
      </c>
      <c r="H36" s="13" t="s">
        <v>235</v>
      </c>
      <c r="I36" s="14"/>
      <c r="J36" s="15" t="b">
        <f aca="false">TRUE()</f>
        <v>1</v>
      </c>
      <c r="K36" s="15" t="b">
        <f aca="false">FALSE()</f>
        <v>0</v>
      </c>
      <c r="L36" s="13" t="s">
        <v>78</v>
      </c>
      <c r="M36" s="13" t="s">
        <v>58</v>
      </c>
      <c r="N36" s="13" t="s">
        <v>236</v>
      </c>
      <c r="O36" s="13" t="s">
        <v>244</v>
      </c>
      <c r="P36" s="13" t="s">
        <v>245</v>
      </c>
      <c r="Q36" s="15" t="b">
        <f aca="false">TRUE()</f>
        <v>1</v>
      </c>
      <c r="R36" s="14" t="s">
        <v>246</v>
      </c>
      <c r="S36" s="14" t="s">
        <v>164</v>
      </c>
    </row>
    <row r="37" customFormat="false" ht="23.85" hidden="false" customHeight="false" outlineLevel="0" collapsed="false">
      <c r="A37" s="13" t="s">
        <v>247</v>
      </c>
      <c r="B37" s="13" t="s">
        <v>70</v>
      </c>
      <c r="C37" s="13" t="s">
        <v>164</v>
      </c>
      <c r="D37" s="13" t="s">
        <v>248</v>
      </c>
      <c r="E37" s="13" t="s">
        <v>114</v>
      </c>
      <c r="F37" s="13" t="s">
        <v>114</v>
      </c>
      <c r="G37" s="14" t="n">
        <v>10</v>
      </c>
      <c r="H37" s="13" t="s">
        <v>249</v>
      </c>
      <c r="I37" s="14"/>
      <c r="J37" s="15" t="b">
        <f aca="false">FALSE()</f>
        <v>0</v>
      </c>
      <c r="K37" s="15" t="b">
        <f aca="false">FALSE()</f>
        <v>0</v>
      </c>
      <c r="L37" s="13" t="s">
        <v>44</v>
      </c>
      <c r="M37" s="13" t="s">
        <v>58</v>
      </c>
      <c r="N37" s="13" t="s">
        <v>250</v>
      </c>
      <c r="O37" s="13" t="s">
        <v>251</v>
      </c>
      <c r="P37" s="13" t="s">
        <v>252</v>
      </c>
      <c r="Q37" s="15" t="b">
        <f aca="false">TRUE()</f>
        <v>1</v>
      </c>
      <c r="R37" s="14" t="s">
        <v>253</v>
      </c>
      <c r="S37" s="14" t="s">
        <v>164</v>
      </c>
    </row>
    <row r="38" customFormat="false" ht="15" hidden="false" customHeight="false" outlineLevel="0" collapsed="false">
      <c r="A38" s="13" t="s">
        <v>254</v>
      </c>
      <c r="B38" s="13" t="s">
        <v>73</v>
      </c>
      <c r="C38" s="13" t="s">
        <v>255</v>
      </c>
      <c r="D38" s="13" t="s">
        <v>256</v>
      </c>
      <c r="E38" s="13" t="s">
        <v>114</v>
      </c>
      <c r="F38" s="13" t="s">
        <v>114</v>
      </c>
      <c r="G38" s="14"/>
      <c r="H38" s="13" t="s">
        <v>115</v>
      </c>
      <c r="I38" s="14"/>
      <c r="J38" s="15" t="b">
        <f aca="false">FALSE()</f>
        <v>0</v>
      </c>
      <c r="K38" s="15" t="b">
        <f aca="false">FALSE()</f>
        <v>0</v>
      </c>
      <c r="L38" s="13" t="s">
        <v>44</v>
      </c>
      <c r="M38" s="13" t="s">
        <v>52</v>
      </c>
      <c r="N38" s="13" t="s">
        <v>257</v>
      </c>
      <c r="O38" s="13" t="s">
        <v>258</v>
      </c>
      <c r="P38" s="13" t="s">
        <v>259</v>
      </c>
      <c r="Q38" s="15" t="b">
        <f aca="false">TRUE()</f>
        <v>1</v>
      </c>
      <c r="R38" s="14" t="s">
        <v>260</v>
      </c>
      <c r="S38" s="14" t="s">
        <v>255</v>
      </c>
    </row>
    <row r="39" customFormat="false" ht="23.85" hidden="false" customHeight="false" outlineLevel="0" collapsed="false">
      <c r="A39" s="13" t="s">
        <v>261</v>
      </c>
      <c r="B39" s="13" t="s">
        <v>73</v>
      </c>
      <c r="C39" s="13" t="s">
        <v>262</v>
      </c>
      <c r="D39" s="13" t="s">
        <v>263</v>
      </c>
      <c r="E39" s="13" t="s">
        <v>114</v>
      </c>
      <c r="F39" s="13" t="s">
        <v>114</v>
      </c>
      <c r="G39" s="14"/>
      <c r="H39" s="13" t="s">
        <v>115</v>
      </c>
      <c r="I39" s="14"/>
      <c r="J39" s="15" t="b">
        <f aca="false">FALSE()</f>
        <v>0</v>
      </c>
      <c r="K39" s="15" t="b">
        <f aca="false">FALSE()</f>
        <v>0</v>
      </c>
      <c r="L39" s="13" t="s">
        <v>44</v>
      </c>
      <c r="M39" s="13" t="s">
        <v>52</v>
      </c>
      <c r="N39" s="13" t="s">
        <v>257</v>
      </c>
      <c r="O39" s="13" t="s">
        <v>264</v>
      </c>
      <c r="P39" s="13" t="s">
        <v>265</v>
      </c>
      <c r="Q39" s="15" t="b">
        <f aca="false">TRUE()</f>
        <v>1</v>
      </c>
      <c r="R39" s="14" t="s">
        <v>260</v>
      </c>
      <c r="S39" s="14" t="s">
        <v>262</v>
      </c>
    </row>
    <row r="40" customFormat="false" ht="15" hidden="false" customHeight="false" outlineLevel="0" collapsed="false">
      <c r="A40" s="13" t="s">
        <v>266</v>
      </c>
      <c r="B40" s="13" t="s">
        <v>73</v>
      </c>
      <c r="C40" s="13" t="s">
        <v>267</v>
      </c>
      <c r="D40" s="13" t="s">
        <v>268</v>
      </c>
      <c r="E40" s="13" t="s">
        <v>114</v>
      </c>
      <c r="F40" s="13" t="s">
        <v>114</v>
      </c>
      <c r="G40" s="14"/>
      <c r="H40" s="13" t="s">
        <v>115</v>
      </c>
      <c r="I40" s="14"/>
      <c r="J40" s="15" t="b">
        <f aca="false">FALSE()</f>
        <v>0</v>
      </c>
      <c r="K40" s="15" t="b">
        <f aca="false">FALSE()</f>
        <v>0</v>
      </c>
      <c r="L40" s="13" t="s">
        <v>44</v>
      </c>
      <c r="M40" s="13" t="s">
        <v>52</v>
      </c>
      <c r="N40" s="13" t="s">
        <v>257</v>
      </c>
      <c r="O40" s="13" t="s">
        <v>269</v>
      </c>
      <c r="P40" s="13" t="s">
        <v>265</v>
      </c>
      <c r="Q40" s="15" t="b">
        <f aca="false">TRUE()</f>
        <v>1</v>
      </c>
      <c r="R40" s="14" t="s">
        <v>260</v>
      </c>
      <c r="S40" s="14" t="s">
        <v>267</v>
      </c>
    </row>
    <row r="41" customFormat="false" ht="15" hidden="false" customHeight="false" outlineLevel="0" collapsed="false">
      <c r="A41" s="13" t="s">
        <v>270</v>
      </c>
      <c r="B41" s="13" t="s">
        <v>73</v>
      </c>
      <c r="C41" s="13" t="s">
        <v>271</v>
      </c>
      <c r="D41" s="13" t="s">
        <v>272</v>
      </c>
      <c r="E41" s="13" t="s">
        <v>114</v>
      </c>
      <c r="F41" s="13" t="s">
        <v>114</v>
      </c>
      <c r="G41" s="14"/>
      <c r="H41" s="13" t="s">
        <v>115</v>
      </c>
      <c r="I41" s="14"/>
      <c r="J41" s="15" t="b">
        <f aca="false">FALSE()</f>
        <v>0</v>
      </c>
      <c r="K41" s="15" t="b">
        <f aca="false">TRUE()</f>
        <v>1</v>
      </c>
      <c r="L41" s="13" t="s">
        <v>44</v>
      </c>
      <c r="M41" s="13" t="s">
        <v>52</v>
      </c>
      <c r="N41" s="13" t="s">
        <v>257</v>
      </c>
      <c r="O41" s="13" t="s">
        <v>273</v>
      </c>
      <c r="P41" s="13" t="s">
        <v>274</v>
      </c>
      <c r="Q41" s="15" t="b">
        <f aca="false">TRUE()</f>
        <v>1</v>
      </c>
      <c r="R41" s="14" t="s">
        <v>260</v>
      </c>
      <c r="S41" s="14" t="s">
        <v>271</v>
      </c>
    </row>
    <row r="42" customFormat="false" ht="15" hidden="false" customHeight="false" outlineLevel="0" collapsed="false">
      <c r="A42" s="13" t="s">
        <v>275</v>
      </c>
      <c r="B42" s="13" t="s">
        <v>76</v>
      </c>
      <c r="C42" s="13" t="s">
        <v>276</v>
      </c>
      <c r="D42" s="13" t="s">
        <v>277</v>
      </c>
      <c r="E42" s="13" t="s">
        <v>114</v>
      </c>
      <c r="F42" s="13" t="s">
        <v>114</v>
      </c>
      <c r="G42" s="14"/>
      <c r="H42" s="13" t="s">
        <v>115</v>
      </c>
      <c r="I42" s="14"/>
      <c r="J42" s="15" t="b">
        <f aca="false">FALSE()</f>
        <v>0</v>
      </c>
      <c r="K42" s="15" t="b">
        <f aca="false">TRUE()</f>
        <v>1</v>
      </c>
      <c r="L42" s="13" t="s">
        <v>67</v>
      </c>
      <c r="M42" s="13" t="s">
        <v>52</v>
      </c>
      <c r="N42" s="13" t="s">
        <v>278</v>
      </c>
      <c r="O42" s="13" t="s">
        <v>279</v>
      </c>
      <c r="P42" s="13"/>
      <c r="Q42" s="15" t="b">
        <f aca="false">TRUE()</f>
        <v>1</v>
      </c>
      <c r="R42" s="14" t="s">
        <v>280</v>
      </c>
      <c r="S42" s="14" t="s">
        <v>276</v>
      </c>
    </row>
    <row r="43" customFormat="false" ht="15" hidden="false" customHeight="false" outlineLevel="0" collapsed="false">
      <c r="A43" s="13" t="s">
        <v>281</v>
      </c>
      <c r="B43" s="13" t="s">
        <v>76</v>
      </c>
      <c r="C43" s="13" t="s">
        <v>282</v>
      </c>
      <c r="D43" s="13" t="s">
        <v>283</v>
      </c>
      <c r="E43" s="13" t="s">
        <v>114</v>
      </c>
      <c r="F43" s="13" t="s">
        <v>114</v>
      </c>
      <c r="G43" s="14"/>
      <c r="H43" s="13" t="s">
        <v>284</v>
      </c>
      <c r="I43" s="14"/>
      <c r="J43" s="15" t="b">
        <f aca="false">FALSE()</f>
        <v>0</v>
      </c>
      <c r="K43" s="15" t="b">
        <f aca="false">TRUE()</f>
        <v>1</v>
      </c>
      <c r="L43" s="13" t="s">
        <v>67</v>
      </c>
      <c r="M43" s="13" t="s">
        <v>52</v>
      </c>
      <c r="N43" s="13" t="s">
        <v>285</v>
      </c>
      <c r="O43" s="13" t="s">
        <v>286</v>
      </c>
      <c r="P43" s="13" t="s">
        <v>287</v>
      </c>
      <c r="Q43" s="15" t="b">
        <f aca="false">TRUE()</f>
        <v>1</v>
      </c>
      <c r="R43" s="14" t="s">
        <v>280</v>
      </c>
      <c r="S43" s="14" t="s">
        <v>282</v>
      </c>
    </row>
    <row r="44" customFormat="false" ht="15" hidden="false" customHeight="false" outlineLevel="0" collapsed="false">
      <c r="A44" s="13" t="s">
        <v>288</v>
      </c>
      <c r="B44" s="13" t="s">
        <v>76</v>
      </c>
      <c r="C44" s="13" t="s">
        <v>289</v>
      </c>
      <c r="D44" s="13" t="s">
        <v>290</v>
      </c>
      <c r="E44" s="13" t="s">
        <v>40</v>
      </c>
      <c r="F44" s="13" t="s">
        <v>114</v>
      </c>
      <c r="G44" s="14" t="n">
        <v>5</v>
      </c>
      <c r="H44" s="13" t="s">
        <v>291</v>
      </c>
      <c r="I44" s="14"/>
      <c r="J44" s="15" t="b">
        <f aca="false">FALSE()</f>
        <v>0</v>
      </c>
      <c r="K44" s="15" t="b">
        <f aca="false">TRUE()</f>
        <v>1</v>
      </c>
      <c r="L44" s="13" t="s">
        <v>72</v>
      </c>
      <c r="M44" s="13" t="s">
        <v>52</v>
      </c>
      <c r="N44" s="13" t="s">
        <v>292</v>
      </c>
      <c r="O44" s="13" t="s">
        <v>293</v>
      </c>
      <c r="P44" s="13"/>
      <c r="Q44" s="15" t="b">
        <f aca="false">TRUE()</f>
        <v>1</v>
      </c>
      <c r="R44" s="14" t="s">
        <v>280</v>
      </c>
      <c r="S44" s="14" t="s">
        <v>289</v>
      </c>
    </row>
    <row r="45" customFormat="false" ht="15" hidden="false" customHeight="false" outlineLevel="0" collapsed="false">
      <c r="A45" s="13" t="s">
        <v>294</v>
      </c>
      <c r="B45" s="13" t="s">
        <v>76</v>
      </c>
      <c r="C45" s="13" t="s">
        <v>289</v>
      </c>
      <c r="D45" s="13" t="s">
        <v>295</v>
      </c>
      <c r="E45" s="13" t="s">
        <v>47</v>
      </c>
      <c r="F45" s="13" t="s">
        <v>114</v>
      </c>
      <c r="G45" s="14" t="n">
        <v>15</v>
      </c>
      <c r="H45" s="13" t="s">
        <v>291</v>
      </c>
      <c r="I45" s="14"/>
      <c r="J45" s="15" t="b">
        <f aca="false">FALSE()</f>
        <v>0</v>
      </c>
      <c r="K45" s="15" t="b">
        <f aca="false">TRUE()</f>
        <v>1</v>
      </c>
      <c r="L45" s="13" t="s">
        <v>67</v>
      </c>
      <c r="M45" s="13" t="s">
        <v>52</v>
      </c>
      <c r="N45" s="13" t="s">
        <v>296</v>
      </c>
      <c r="O45" s="13" t="s">
        <v>297</v>
      </c>
      <c r="P45" s="13"/>
      <c r="Q45" s="15" t="b">
        <f aca="false">TRUE()</f>
        <v>1</v>
      </c>
      <c r="R45" s="14" t="s">
        <v>280</v>
      </c>
      <c r="S45" s="14" t="s">
        <v>289</v>
      </c>
    </row>
    <row r="46" customFormat="false" ht="15" hidden="false" customHeight="false" outlineLevel="0" collapsed="false">
      <c r="A46" s="13" t="s">
        <v>298</v>
      </c>
      <c r="B46" s="13" t="s">
        <v>76</v>
      </c>
      <c r="C46" s="13" t="s">
        <v>289</v>
      </c>
      <c r="D46" s="13" t="s">
        <v>299</v>
      </c>
      <c r="E46" s="13" t="s">
        <v>54</v>
      </c>
      <c r="F46" s="13" t="s">
        <v>114</v>
      </c>
      <c r="G46" s="14" t="n">
        <v>15</v>
      </c>
      <c r="H46" s="13" t="s">
        <v>291</v>
      </c>
      <c r="I46" s="14"/>
      <c r="J46" s="15" t="b">
        <f aca="false">FALSE()</f>
        <v>0</v>
      </c>
      <c r="K46" s="15" t="b">
        <f aca="false">TRUE()</f>
        <v>1</v>
      </c>
      <c r="L46" s="13" t="s">
        <v>67</v>
      </c>
      <c r="M46" s="13" t="s">
        <v>52</v>
      </c>
      <c r="N46" s="13" t="s">
        <v>296</v>
      </c>
      <c r="O46" s="13" t="s">
        <v>297</v>
      </c>
      <c r="P46" s="13"/>
      <c r="Q46" s="15" t="b">
        <f aca="false">TRUE()</f>
        <v>1</v>
      </c>
      <c r="R46" s="14" t="s">
        <v>280</v>
      </c>
      <c r="S46" s="14" t="s">
        <v>289</v>
      </c>
    </row>
    <row r="47" customFormat="false" ht="15" hidden="false" customHeight="false" outlineLevel="0" collapsed="false">
      <c r="A47" s="13" t="s">
        <v>300</v>
      </c>
      <c r="B47" s="13" t="s">
        <v>76</v>
      </c>
      <c r="C47" s="13" t="s">
        <v>301</v>
      </c>
      <c r="D47" s="13" t="s">
        <v>302</v>
      </c>
      <c r="E47" s="13" t="s">
        <v>114</v>
      </c>
      <c r="F47" s="13" t="s">
        <v>114</v>
      </c>
      <c r="G47" s="14" t="n">
        <v>5</v>
      </c>
      <c r="H47" s="13" t="s">
        <v>303</v>
      </c>
      <c r="I47" s="14"/>
      <c r="J47" s="15" t="b">
        <f aca="false">FALSE()</f>
        <v>0</v>
      </c>
      <c r="K47" s="15" t="b">
        <f aca="false">TRUE()</f>
        <v>1</v>
      </c>
      <c r="L47" s="13" t="s">
        <v>67</v>
      </c>
      <c r="M47" s="13" t="s">
        <v>58</v>
      </c>
      <c r="N47" s="13" t="s">
        <v>304</v>
      </c>
      <c r="O47" s="13" t="s">
        <v>305</v>
      </c>
      <c r="P47" s="13"/>
      <c r="Q47" s="15" t="b">
        <f aca="false">TRUE()</f>
        <v>1</v>
      </c>
      <c r="R47" s="14" t="s">
        <v>280</v>
      </c>
      <c r="S47" s="14" t="s">
        <v>301</v>
      </c>
    </row>
    <row r="48" customFormat="false" ht="15" hidden="false" customHeight="false" outlineLevel="0" collapsed="false">
      <c r="A48" s="13" t="s">
        <v>306</v>
      </c>
      <c r="B48" s="13" t="s">
        <v>76</v>
      </c>
      <c r="C48" s="13" t="s">
        <v>307</v>
      </c>
      <c r="D48" s="13" t="s">
        <v>308</v>
      </c>
      <c r="E48" s="13" t="s">
        <v>114</v>
      </c>
      <c r="F48" s="13" t="s">
        <v>114</v>
      </c>
      <c r="G48" s="14" t="n">
        <v>5</v>
      </c>
      <c r="H48" s="13" t="s">
        <v>309</v>
      </c>
      <c r="I48" s="14"/>
      <c r="J48" s="15" t="b">
        <f aca="false">FALSE()</f>
        <v>0</v>
      </c>
      <c r="K48" s="15" t="b">
        <f aca="false">TRUE()</f>
        <v>1</v>
      </c>
      <c r="L48" s="13" t="s">
        <v>67</v>
      </c>
      <c r="M48" s="13" t="s">
        <v>58</v>
      </c>
      <c r="N48" s="13" t="s">
        <v>310</v>
      </c>
      <c r="O48" s="13" t="s">
        <v>311</v>
      </c>
      <c r="P48" s="13"/>
      <c r="Q48" s="15" t="b">
        <f aca="false">TRUE()</f>
        <v>1</v>
      </c>
      <c r="R48" s="14" t="s">
        <v>280</v>
      </c>
      <c r="S48" s="14" t="s">
        <v>307</v>
      </c>
    </row>
    <row r="49" customFormat="false" ht="15" hidden="false" customHeight="false" outlineLevel="0" collapsed="false">
      <c r="A49" s="13" t="s">
        <v>312</v>
      </c>
      <c r="B49" s="13" t="s">
        <v>76</v>
      </c>
      <c r="C49" s="13" t="s">
        <v>313</v>
      </c>
      <c r="D49" s="13" t="s">
        <v>314</v>
      </c>
      <c r="E49" s="13" t="s">
        <v>114</v>
      </c>
      <c r="F49" s="13" t="s">
        <v>114</v>
      </c>
      <c r="G49" s="14" t="n">
        <v>5</v>
      </c>
      <c r="H49" s="13" t="s">
        <v>315</v>
      </c>
      <c r="I49" s="14"/>
      <c r="J49" s="15" t="b">
        <f aca="false">FALSE()</f>
        <v>0</v>
      </c>
      <c r="K49" s="15" t="b">
        <f aca="false">TRUE()</f>
        <v>1</v>
      </c>
      <c r="L49" s="13" t="s">
        <v>72</v>
      </c>
      <c r="M49" s="13" t="s">
        <v>58</v>
      </c>
      <c r="N49" s="13" t="s">
        <v>316</v>
      </c>
      <c r="O49" s="13" t="s">
        <v>317</v>
      </c>
      <c r="P49" s="13"/>
      <c r="Q49" s="15" t="b">
        <f aca="false">TRUE()</f>
        <v>1</v>
      </c>
      <c r="R49" s="14" t="s">
        <v>280</v>
      </c>
      <c r="S49" s="14" t="s">
        <v>313</v>
      </c>
    </row>
    <row r="50" customFormat="false" ht="15" hidden="false" customHeight="false" outlineLevel="0" collapsed="false">
      <c r="A50" s="13" t="s">
        <v>318</v>
      </c>
      <c r="B50" s="13" t="s">
        <v>76</v>
      </c>
      <c r="C50" s="13" t="s">
        <v>319</v>
      </c>
      <c r="D50" s="13" t="s">
        <v>320</v>
      </c>
      <c r="E50" s="13" t="s">
        <v>114</v>
      </c>
      <c r="F50" s="13" t="s">
        <v>114</v>
      </c>
      <c r="G50" s="14" t="n">
        <v>1</v>
      </c>
      <c r="H50" s="13" t="s">
        <v>321</v>
      </c>
      <c r="I50" s="14"/>
      <c r="J50" s="15" t="b">
        <f aca="false">FALSE()</f>
        <v>0</v>
      </c>
      <c r="K50" s="15" t="b">
        <f aca="false">TRUE()</f>
        <v>1</v>
      </c>
      <c r="L50" s="13" t="s">
        <v>72</v>
      </c>
      <c r="M50" s="13" t="s">
        <v>63</v>
      </c>
      <c r="N50" s="13" t="s">
        <v>322</v>
      </c>
      <c r="O50" s="13" t="s">
        <v>323</v>
      </c>
      <c r="P50" s="13"/>
      <c r="Q50" s="15" t="b">
        <f aca="false">TRUE()</f>
        <v>1</v>
      </c>
      <c r="R50" s="14" t="s">
        <v>280</v>
      </c>
      <c r="S50" s="14" t="s">
        <v>319</v>
      </c>
    </row>
    <row r="51" customFormat="false" ht="15" hidden="false" customHeight="false" outlineLevel="0" collapsed="false">
      <c r="A51" s="13" t="s">
        <v>324</v>
      </c>
      <c r="B51" s="13" t="s">
        <v>76</v>
      </c>
      <c r="C51" s="13" t="s">
        <v>325</v>
      </c>
      <c r="D51" s="13" t="s">
        <v>326</v>
      </c>
      <c r="E51" s="13" t="s">
        <v>47</v>
      </c>
      <c r="F51" s="13" t="s">
        <v>48</v>
      </c>
      <c r="G51" s="14" t="n">
        <v>5</v>
      </c>
      <c r="H51" s="13" t="s">
        <v>173</v>
      </c>
      <c r="I51" s="14"/>
      <c r="J51" s="15" t="b">
        <f aca="false">FALSE()</f>
        <v>0</v>
      </c>
      <c r="K51" s="15" t="b">
        <f aca="false">TRUE()</f>
        <v>1</v>
      </c>
      <c r="L51" s="13" t="s">
        <v>67</v>
      </c>
      <c r="M51" s="13" t="s">
        <v>52</v>
      </c>
      <c r="N51" s="13" t="s">
        <v>327</v>
      </c>
      <c r="O51" s="13" t="s">
        <v>328</v>
      </c>
      <c r="P51" s="13"/>
      <c r="Q51" s="15" t="b">
        <f aca="false">TRUE()</f>
        <v>1</v>
      </c>
      <c r="R51" s="14" t="s">
        <v>280</v>
      </c>
      <c r="S51" s="14" t="s">
        <v>325</v>
      </c>
    </row>
    <row r="52" customFormat="false" ht="15" hidden="false" customHeight="false" outlineLevel="0" collapsed="false">
      <c r="A52" s="13" t="s">
        <v>329</v>
      </c>
      <c r="B52" s="13" t="s">
        <v>76</v>
      </c>
      <c r="C52" s="13" t="s">
        <v>325</v>
      </c>
      <c r="D52" s="13" t="s">
        <v>330</v>
      </c>
      <c r="E52" s="13" t="s">
        <v>54</v>
      </c>
      <c r="F52" s="13" t="s">
        <v>48</v>
      </c>
      <c r="G52" s="14" t="n">
        <v>5</v>
      </c>
      <c r="H52" s="13" t="s">
        <v>173</v>
      </c>
      <c r="I52" s="14"/>
      <c r="J52" s="15" t="b">
        <f aca="false">FALSE()</f>
        <v>0</v>
      </c>
      <c r="K52" s="15" t="b">
        <f aca="false">TRUE()</f>
        <v>1</v>
      </c>
      <c r="L52" s="13" t="s">
        <v>67</v>
      </c>
      <c r="M52" s="13" t="s">
        <v>52</v>
      </c>
      <c r="N52" s="13" t="s">
        <v>327</v>
      </c>
      <c r="O52" s="13" t="s">
        <v>331</v>
      </c>
      <c r="P52" s="13"/>
      <c r="Q52" s="15" t="b">
        <f aca="false">TRUE()</f>
        <v>1</v>
      </c>
      <c r="R52" s="14" t="s">
        <v>280</v>
      </c>
      <c r="S52" s="14" t="s">
        <v>325</v>
      </c>
    </row>
    <row r="53" customFormat="false" ht="15" hidden="false" customHeight="false" outlineLevel="0" collapsed="false">
      <c r="A53" s="13" t="s">
        <v>332</v>
      </c>
      <c r="B53" s="13" t="s">
        <v>76</v>
      </c>
      <c r="C53" s="13" t="s">
        <v>333</v>
      </c>
      <c r="D53" s="13" t="s">
        <v>334</v>
      </c>
      <c r="E53" s="13" t="s">
        <v>114</v>
      </c>
      <c r="F53" s="13" t="s">
        <v>114</v>
      </c>
      <c r="G53" s="14" t="n">
        <v>5</v>
      </c>
      <c r="H53" s="13" t="s">
        <v>315</v>
      </c>
      <c r="I53" s="14"/>
      <c r="J53" s="15" t="b">
        <f aca="false">FALSE()</f>
        <v>0</v>
      </c>
      <c r="K53" s="15" t="b">
        <f aca="false">TRUE()</f>
        <v>1</v>
      </c>
      <c r="L53" s="13" t="s">
        <v>51</v>
      </c>
      <c r="M53" s="13" t="s">
        <v>58</v>
      </c>
      <c r="N53" s="13" t="s">
        <v>335</v>
      </c>
      <c r="O53" s="13" t="s">
        <v>336</v>
      </c>
      <c r="P53" s="13"/>
      <c r="Q53" s="15" t="b">
        <f aca="false">TRUE()</f>
        <v>1</v>
      </c>
      <c r="R53" s="14" t="s">
        <v>280</v>
      </c>
      <c r="S53" s="14" t="s">
        <v>333</v>
      </c>
    </row>
    <row r="54" customFormat="false" ht="15" hidden="false" customHeight="false" outlineLevel="0" collapsed="false">
      <c r="A54" s="13" t="s">
        <v>337</v>
      </c>
      <c r="B54" s="13" t="s">
        <v>76</v>
      </c>
      <c r="C54" s="13" t="s">
        <v>333</v>
      </c>
      <c r="D54" s="13" t="s">
        <v>338</v>
      </c>
      <c r="E54" s="13" t="s">
        <v>114</v>
      </c>
      <c r="F54" s="13" t="s">
        <v>114</v>
      </c>
      <c r="G54" s="14" t="n">
        <v>5</v>
      </c>
      <c r="H54" s="13" t="s">
        <v>315</v>
      </c>
      <c r="I54" s="14"/>
      <c r="J54" s="15" t="b">
        <f aca="false">FALSE()</f>
        <v>0</v>
      </c>
      <c r="K54" s="15" t="b">
        <f aca="false">TRUE()</f>
        <v>1</v>
      </c>
      <c r="L54" s="13" t="s">
        <v>57</v>
      </c>
      <c r="M54" s="13" t="s">
        <v>58</v>
      </c>
      <c r="N54" s="13" t="s">
        <v>335</v>
      </c>
      <c r="O54" s="13" t="s">
        <v>339</v>
      </c>
      <c r="P54" s="13"/>
      <c r="Q54" s="15" t="b">
        <f aca="false">TRUE()</f>
        <v>1</v>
      </c>
      <c r="R54" s="14" t="s">
        <v>280</v>
      </c>
      <c r="S54" s="14" t="s">
        <v>333</v>
      </c>
    </row>
    <row r="55" customFormat="false" ht="15" hidden="false" customHeight="false" outlineLevel="0" collapsed="false">
      <c r="A55" s="13" t="s">
        <v>340</v>
      </c>
      <c r="B55" s="13" t="s">
        <v>76</v>
      </c>
      <c r="C55" s="13" t="s">
        <v>341</v>
      </c>
      <c r="D55" s="13" t="s">
        <v>342</v>
      </c>
      <c r="E55" s="13" t="s">
        <v>114</v>
      </c>
      <c r="F55" s="13" t="s">
        <v>114</v>
      </c>
      <c r="G55" s="14" t="n">
        <v>5</v>
      </c>
      <c r="H55" s="13" t="s">
        <v>315</v>
      </c>
      <c r="I55" s="14"/>
      <c r="J55" s="15" t="b">
        <f aca="false">FALSE()</f>
        <v>0</v>
      </c>
      <c r="K55" s="15" t="b">
        <f aca="false">TRUE()</f>
        <v>1</v>
      </c>
      <c r="L55" s="13" t="s">
        <v>44</v>
      </c>
      <c r="M55" s="13" t="s">
        <v>58</v>
      </c>
      <c r="N55" s="13" t="s">
        <v>343</v>
      </c>
      <c r="O55" s="13" t="s">
        <v>344</v>
      </c>
      <c r="P55" s="13"/>
      <c r="Q55" s="15" t="b">
        <f aca="false">TRUE()</f>
        <v>1</v>
      </c>
      <c r="R55" s="14" t="s">
        <v>280</v>
      </c>
      <c r="S55" s="14" t="s">
        <v>341</v>
      </c>
    </row>
  </sheetData>
  <mergeCells count="1">
    <mergeCell ref="A1:O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S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0"/>
    <col collapsed="false" customWidth="true" hidden="false" outlineLevel="0" max="2" min="2" style="0" width="18"/>
    <col collapsed="false" customWidth="true" hidden="false" outlineLevel="0" max="3" min="3" style="0" width="15"/>
    <col collapsed="false" customWidth="true" hidden="false" outlineLevel="0" max="4" min="4" style="0" width="40"/>
    <col collapsed="false" customWidth="true" hidden="false" outlineLevel="0" max="5" min="5" style="0" width="14"/>
    <col collapsed="false" customWidth="true" hidden="false" outlineLevel="0" max="6" min="6" style="0" width="15"/>
    <col collapsed="false" customWidth="true" hidden="false" outlineLevel="0" max="7" min="7" style="0" width="10"/>
    <col collapsed="false" customWidth="true" hidden="false" outlineLevel="0" max="45" min="8" style="0" width="18"/>
  </cols>
  <sheetData>
    <row r="1" customFormat="false" ht="15" hidden="false" customHeight="false" outlineLevel="0" collapsed="false">
      <c r="A1" s="10" t="s">
        <v>109</v>
      </c>
      <c r="B1" s="10" t="s">
        <v>94</v>
      </c>
      <c r="C1" s="10" t="s">
        <v>110</v>
      </c>
      <c r="D1" s="10" t="s">
        <v>95</v>
      </c>
      <c r="E1" s="10" t="s">
        <v>92</v>
      </c>
      <c r="F1" s="10" t="s">
        <v>96</v>
      </c>
      <c r="G1" s="10" t="s">
        <v>97</v>
      </c>
      <c r="H1" s="10" t="s">
        <v>345</v>
      </c>
      <c r="I1" s="10" t="s">
        <v>346</v>
      </c>
      <c r="J1" s="10" t="s">
        <v>347</v>
      </c>
      <c r="K1" s="10" t="s">
        <v>348</v>
      </c>
      <c r="L1" s="10" t="s">
        <v>349</v>
      </c>
      <c r="M1" s="10" t="s">
        <v>350</v>
      </c>
      <c r="N1" s="10" t="s">
        <v>351</v>
      </c>
      <c r="O1" s="10" t="s">
        <v>352</v>
      </c>
      <c r="P1" s="10" t="s">
        <v>353</v>
      </c>
      <c r="R1" s="10" t="s">
        <v>354</v>
      </c>
      <c r="S1" s="10" t="s">
        <v>355</v>
      </c>
      <c r="T1" s="10" t="s">
        <v>356</v>
      </c>
      <c r="U1" s="10" t="s">
        <v>357</v>
      </c>
      <c r="V1" s="10" t="s">
        <v>358</v>
      </c>
      <c r="W1" s="10" t="s">
        <v>359</v>
      </c>
      <c r="X1" s="10" t="s">
        <v>360</v>
      </c>
      <c r="Y1" s="10" t="s">
        <v>361</v>
      </c>
      <c r="Z1" s="10" t="s">
        <v>362</v>
      </c>
      <c r="AA1" s="10" t="s">
        <v>363</v>
      </c>
      <c r="AB1" s="10" t="s">
        <v>364</v>
      </c>
      <c r="AC1" s="10" t="s">
        <v>365</v>
      </c>
      <c r="AD1" s="10" t="s">
        <v>366</v>
      </c>
      <c r="AE1" s="10" t="s">
        <v>367</v>
      </c>
      <c r="AF1" s="10" t="s">
        <v>368</v>
      </c>
      <c r="AG1" s="10" t="s">
        <v>369</v>
      </c>
      <c r="AH1" s="10" t="s">
        <v>370</v>
      </c>
      <c r="AI1" s="10" t="s">
        <v>371</v>
      </c>
      <c r="AJ1" s="10" t="s">
        <v>372</v>
      </c>
      <c r="AK1" s="10" t="s">
        <v>373</v>
      </c>
      <c r="AL1" s="10" t="s">
        <v>374</v>
      </c>
      <c r="AM1" s="10" t="s">
        <v>375</v>
      </c>
      <c r="AN1" s="10" t="s">
        <v>376</v>
      </c>
      <c r="AO1" s="10" t="s">
        <v>377</v>
      </c>
      <c r="AP1" s="10" t="s">
        <v>378</v>
      </c>
      <c r="AQ1" s="10" t="s">
        <v>379</v>
      </c>
      <c r="AR1" s="10" t="s">
        <v>380</v>
      </c>
      <c r="AS1" s="10" t="s">
        <v>381</v>
      </c>
    </row>
    <row r="2" customFormat="false" ht="15" hidden="false" customHeight="false" outlineLevel="0" collapsed="false">
      <c r="A2" s="11" t="s">
        <v>119</v>
      </c>
      <c r="B2" s="11" t="s">
        <v>133</v>
      </c>
      <c r="C2" s="11" t="s">
        <v>133</v>
      </c>
      <c r="D2" s="11" t="s">
        <v>134</v>
      </c>
      <c r="E2" s="11" t="s">
        <v>132</v>
      </c>
      <c r="F2" s="11" t="s">
        <v>114</v>
      </c>
      <c r="G2" s="11" t="s">
        <v>114</v>
      </c>
      <c r="H2" s="11" t="s">
        <v>382</v>
      </c>
      <c r="I2" s="11" t="s">
        <v>133</v>
      </c>
      <c r="J2" s="11" t="s">
        <v>164</v>
      </c>
      <c r="K2" s="11" t="s">
        <v>164</v>
      </c>
      <c r="L2" s="11" t="s">
        <v>224</v>
      </c>
      <c r="M2" s="11" t="s">
        <v>164</v>
      </c>
      <c r="N2" s="11" t="s">
        <v>164</v>
      </c>
      <c r="O2" s="11" t="s">
        <v>267</v>
      </c>
      <c r="P2" s="11" t="s">
        <v>301</v>
      </c>
      <c r="R2" s="11" t="s">
        <v>134</v>
      </c>
      <c r="S2" s="11" t="s">
        <v>113</v>
      </c>
      <c r="T2" s="11" t="s">
        <v>129</v>
      </c>
      <c r="U2" s="11" t="s">
        <v>165</v>
      </c>
      <c r="V2" s="11" t="s">
        <v>189</v>
      </c>
      <c r="W2" s="11" t="s">
        <v>196</v>
      </c>
      <c r="X2" s="11" t="s">
        <v>205</v>
      </c>
      <c r="Y2" s="11" t="s">
        <v>225</v>
      </c>
      <c r="Z2" s="11" t="s">
        <v>214</v>
      </c>
      <c r="AA2" s="11" t="s">
        <v>220</v>
      </c>
      <c r="AB2" s="11" t="s">
        <v>230</v>
      </c>
      <c r="AC2" s="11" t="s">
        <v>234</v>
      </c>
      <c r="AD2" s="11" t="s">
        <v>243</v>
      </c>
      <c r="AE2" s="11" t="s">
        <v>248</v>
      </c>
      <c r="AF2" s="11" t="s">
        <v>268</v>
      </c>
      <c r="AG2" s="11" t="s">
        <v>256</v>
      </c>
      <c r="AH2" s="11" t="s">
        <v>263</v>
      </c>
      <c r="AI2" s="11" t="s">
        <v>272</v>
      </c>
      <c r="AJ2" s="11" t="s">
        <v>302</v>
      </c>
      <c r="AK2" s="11" t="s">
        <v>283</v>
      </c>
      <c r="AL2" s="11" t="s">
        <v>290</v>
      </c>
      <c r="AM2" s="11" t="s">
        <v>314</v>
      </c>
      <c r="AN2" s="11" t="s">
        <v>342</v>
      </c>
      <c r="AO2" s="11" t="s">
        <v>308</v>
      </c>
      <c r="AP2" s="11" t="s">
        <v>320</v>
      </c>
      <c r="AQ2" s="11" t="s">
        <v>334</v>
      </c>
      <c r="AR2" s="11" t="s">
        <v>277</v>
      </c>
      <c r="AS2" s="11" t="s">
        <v>326</v>
      </c>
    </row>
    <row r="3" customFormat="false" ht="15" hidden="false" customHeight="false" outlineLevel="0" collapsed="false">
      <c r="A3" s="11" t="s">
        <v>119</v>
      </c>
      <c r="B3" s="11" t="s">
        <v>133</v>
      </c>
      <c r="C3" s="11" t="s">
        <v>133</v>
      </c>
      <c r="D3" s="11" t="s">
        <v>141</v>
      </c>
      <c r="E3" s="11" t="s">
        <v>140</v>
      </c>
      <c r="F3" s="11" t="s">
        <v>114</v>
      </c>
      <c r="G3" s="11" t="s">
        <v>114</v>
      </c>
      <c r="H3" s="11" t="s">
        <v>383</v>
      </c>
      <c r="I3" s="11" t="s">
        <v>112</v>
      </c>
      <c r="K3" s="11" t="s">
        <v>195</v>
      </c>
      <c r="L3" s="11" t="s">
        <v>213</v>
      </c>
      <c r="O3" s="11" t="s">
        <v>255</v>
      </c>
      <c r="P3" s="11" t="s">
        <v>282</v>
      </c>
      <c r="R3" s="11" t="s">
        <v>141</v>
      </c>
      <c r="T3" s="11" t="s">
        <v>158</v>
      </c>
      <c r="U3" s="11" t="s">
        <v>169</v>
      </c>
      <c r="V3" s="11" t="s">
        <v>183</v>
      </c>
      <c r="W3" s="11" t="s">
        <v>198</v>
      </c>
      <c r="X3" s="11" t="s">
        <v>210</v>
      </c>
      <c r="AC3" s="11" t="s">
        <v>239</v>
      </c>
      <c r="AL3" s="11" t="s">
        <v>295</v>
      </c>
      <c r="AQ3" s="11" t="s">
        <v>338</v>
      </c>
      <c r="AS3" s="11" t="s">
        <v>330</v>
      </c>
    </row>
    <row r="4" customFormat="false" ht="15" hidden="false" customHeight="false" outlineLevel="0" collapsed="false">
      <c r="A4" s="11" t="s">
        <v>119</v>
      </c>
      <c r="B4" s="11" t="s">
        <v>133</v>
      </c>
      <c r="C4" s="11" t="s">
        <v>133</v>
      </c>
      <c r="D4" s="11" t="s">
        <v>144</v>
      </c>
      <c r="E4" s="11" t="s">
        <v>143</v>
      </c>
      <c r="F4" s="11" t="s">
        <v>114</v>
      </c>
      <c r="G4" s="11" t="s">
        <v>114</v>
      </c>
      <c r="H4" s="11" t="s">
        <v>384</v>
      </c>
      <c r="I4" s="11" t="s">
        <v>121</v>
      </c>
      <c r="K4" s="11" t="s">
        <v>204</v>
      </c>
      <c r="L4" s="11" t="s">
        <v>219</v>
      </c>
      <c r="O4" s="11" t="s">
        <v>262</v>
      </c>
      <c r="P4" s="11" t="s">
        <v>289</v>
      </c>
      <c r="R4" s="11" t="s">
        <v>144</v>
      </c>
      <c r="T4" s="11" t="s">
        <v>155</v>
      </c>
      <c r="U4" s="11" t="s">
        <v>172</v>
      </c>
      <c r="V4" s="11" t="s">
        <v>192</v>
      </c>
      <c r="W4" s="11" t="s">
        <v>201</v>
      </c>
      <c r="AL4" s="11" t="s">
        <v>299</v>
      </c>
    </row>
    <row r="5" customFormat="false" ht="15" hidden="false" customHeight="false" outlineLevel="0" collapsed="false">
      <c r="A5" s="11" t="s">
        <v>119</v>
      </c>
      <c r="B5" s="11" t="s">
        <v>133</v>
      </c>
      <c r="C5" s="11" t="s">
        <v>133</v>
      </c>
      <c r="D5" s="11" t="s">
        <v>151</v>
      </c>
      <c r="E5" s="11" t="s">
        <v>150</v>
      </c>
      <c r="F5" s="11" t="s">
        <v>114</v>
      </c>
      <c r="G5" s="11" t="s">
        <v>114</v>
      </c>
      <c r="H5" s="11" t="s">
        <v>385</v>
      </c>
      <c r="L5" s="11" t="s">
        <v>229</v>
      </c>
      <c r="O5" s="11" t="s">
        <v>271</v>
      </c>
      <c r="P5" s="11" t="s">
        <v>313</v>
      </c>
      <c r="R5" s="11" t="s">
        <v>151</v>
      </c>
      <c r="T5" s="11" t="s">
        <v>161</v>
      </c>
      <c r="U5" s="11" t="s">
        <v>177</v>
      </c>
    </row>
    <row r="6" customFormat="false" ht="15" hidden="false" customHeight="false" outlineLevel="0" collapsed="false">
      <c r="A6" s="11" t="s">
        <v>119</v>
      </c>
      <c r="B6" s="11" t="s">
        <v>112</v>
      </c>
      <c r="C6" s="11" t="s">
        <v>112</v>
      </c>
      <c r="D6" s="11" t="s">
        <v>113</v>
      </c>
      <c r="E6" s="11" t="s">
        <v>111</v>
      </c>
      <c r="F6" s="11" t="s">
        <v>114</v>
      </c>
      <c r="G6" s="11" t="s">
        <v>114</v>
      </c>
      <c r="H6" s="11" t="s">
        <v>386</v>
      </c>
      <c r="L6" s="11" t="s">
        <v>233</v>
      </c>
      <c r="P6" s="11" t="s">
        <v>341</v>
      </c>
      <c r="T6" s="11" t="s">
        <v>148</v>
      </c>
      <c r="U6" s="11" t="s">
        <v>180</v>
      </c>
    </row>
    <row r="7" customFormat="false" ht="15" hidden="false" customHeight="false" outlineLevel="0" collapsed="false">
      <c r="A7" s="11" t="s">
        <v>119</v>
      </c>
      <c r="B7" s="11" t="s">
        <v>121</v>
      </c>
      <c r="C7" s="11" t="s">
        <v>121</v>
      </c>
      <c r="D7" s="11" t="s">
        <v>129</v>
      </c>
      <c r="E7" s="11" t="s">
        <v>128</v>
      </c>
      <c r="F7" s="11" t="s">
        <v>114</v>
      </c>
      <c r="G7" s="11" t="s">
        <v>114</v>
      </c>
      <c r="H7" s="11" t="s">
        <v>387</v>
      </c>
      <c r="P7" s="11" t="s">
        <v>307</v>
      </c>
      <c r="T7" s="11" t="s">
        <v>122</v>
      </c>
    </row>
    <row r="8" customFormat="false" ht="15" hidden="false" customHeight="false" outlineLevel="0" collapsed="false">
      <c r="A8" s="11" t="s">
        <v>119</v>
      </c>
      <c r="B8" s="11" t="s">
        <v>121</v>
      </c>
      <c r="C8" s="11" t="s">
        <v>121</v>
      </c>
      <c r="D8" s="11" t="s">
        <v>158</v>
      </c>
      <c r="E8" s="11" t="s">
        <v>157</v>
      </c>
      <c r="F8" s="11" t="s">
        <v>114</v>
      </c>
      <c r="G8" s="11" t="s">
        <v>114</v>
      </c>
      <c r="H8" s="11" t="s">
        <v>388</v>
      </c>
      <c r="P8" s="11" t="s">
        <v>319</v>
      </c>
      <c r="T8" s="11" t="s">
        <v>138</v>
      </c>
    </row>
    <row r="9" customFormat="false" ht="15" hidden="false" customHeight="false" outlineLevel="0" collapsed="false">
      <c r="A9" s="11" t="s">
        <v>119</v>
      </c>
      <c r="B9" s="11" t="s">
        <v>121</v>
      </c>
      <c r="C9" s="11" t="s">
        <v>121</v>
      </c>
      <c r="D9" s="11" t="s">
        <v>155</v>
      </c>
      <c r="E9" s="11" t="s">
        <v>154</v>
      </c>
      <c r="F9" s="11" t="s">
        <v>114</v>
      </c>
      <c r="G9" s="11" t="s">
        <v>114</v>
      </c>
      <c r="H9" s="11" t="s">
        <v>389</v>
      </c>
      <c r="P9" s="11" t="s">
        <v>333</v>
      </c>
      <c r="T9" s="11" t="s">
        <v>125</v>
      </c>
    </row>
    <row r="10" customFormat="false" ht="15" hidden="false" customHeight="false" outlineLevel="0" collapsed="false">
      <c r="A10" s="11" t="s">
        <v>119</v>
      </c>
      <c r="B10" s="11" t="s">
        <v>121</v>
      </c>
      <c r="C10" s="11" t="s">
        <v>121</v>
      </c>
      <c r="D10" s="11" t="s">
        <v>161</v>
      </c>
      <c r="E10" s="11" t="s">
        <v>160</v>
      </c>
      <c r="F10" s="11" t="s">
        <v>114</v>
      </c>
      <c r="G10" s="11" t="s">
        <v>114</v>
      </c>
      <c r="H10" s="11" t="s">
        <v>390</v>
      </c>
      <c r="P10" s="11" t="s">
        <v>276</v>
      </c>
    </row>
    <row r="11" customFormat="false" ht="15" hidden="false" customHeight="false" outlineLevel="0" collapsed="false">
      <c r="A11" s="11" t="s">
        <v>119</v>
      </c>
      <c r="B11" s="11" t="s">
        <v>121</v>
      </c>
      <c r="C11" s="11" t="s">
        <v>121</v>
      </c>
      <c r="D11" s="11" t="s">
        <v>148</v>
      </c>
      <c r="E11" s="11" t="s">
        <v>147</v>
      </c>
      <c r="F11" s="11" t="s">
        <v>114</v>
      </c>
      <c r="G11" s="11" t="s">
        <v>114</v>
      </c>
      <c r="H11" s="11" t="s">
        <v>391</v>
      </c>
      <c r="P11" s="11" t="s">
        <v>325</v>
      </c>
    </row>
    <row r="12" customFormat="false" ht="15" hidden="false" customHeight="false" outlineLevel="0" collapsed="false">
      <c r="A12" s="11" t="s">
        <v>119</v>
      </c>
      <c r="B12" s="11" t="s">
        <v>121</v>
      </c>
      <c r="C12" s="11" t="s">
        <v>121</v>
      </c>
      <c r="D12" s="11" t="s">
        <v>122</v>
      </c>
      <c r="E12" s="11" t="s">
        <v>120</v>
      </c>
      <c r="F12" s="11" t="s">
        <v>114</v>
      </c>
      <c r="G12" s="11" t="s">
        <v>114</v>
      </c>
      <c r="H12" s="11" t="s">
        <v>392</v>
      </c>
    </row>
    <row r="13" customFormat="false" ht="15" hidden="false" customHeight="false" outlineLevel="0" collapsed="false">
      <c r="A13" s="11" t="s">
        <v>119</v>
      </c>
      <c r="B13" s="11" t="s">
        <v>121</v>
      </c>
      <c r="C13" s="11" t="s">
        <v>121</v>
      </c>
      <c r="D13" s="11" t="s">
        <v>138</v>
      </c>
      <c r="E13" s="11" t="s">
        <v>137</v>
      </c>
      <c r="F13" s="11" t="s">
        <v>114</v>
      </c>
      <c r="G13" s="11" t="s">
        <v>114</v>
      </c>
      <c r="H13" s="11" t="s">
        <v>393</v>
      </c>
    </row>
    <row r="14" customFormat="false" ht="15" hidden="false" customHeight="false" outlineLevel="0" collapsed="false">
      <c r="A14" s="11" t="s">
        <v>119</v>
      </c>
      <c r="B14" s="11" t="s">
        <v>121</v>
      </c>
      <c r="C14" s="11" t="s">
        <v>121</v>
      </c>
      <c r="D14" s="11" t="s">
        <v>125</v>
      </c>
      <c r="E14" s="11" t="s">
        <v>124</v>
      </c>
      <c r="F14" s="11" t="s">
        <v>114</v>
      </c>
      <c r="G14" s="11" t="s">
        <v>114</v>
      </c>
      <c r="H14" s="11" t="s">
        <v>394</v>
      </c>
    </row>
    <row r="15" customFormat="false" ht="15" hidden="false" customHeight="false" outlineLevel="0" collapsed="false">
      <c r="A15" s="11" t="s">
        <v>167</v>
      </c>
      <c r="B15" s="11" t="s">
        <v>164</v>
      </c>
      <c r="C15" s="11" t="s">
        <v>164</v>
      </c>
      <c r="D15" s="11" t="s">
        <v>165</v>
      </c>
      <c r="E15" s="11" t="s">
        <v>163</v>
      </c>
      <c r="F15" s="11" t="s">
        <v>40</v>
      </c>
      <c r="G15" s="11" t="s">
        <v>41</v>
      </c>
      <c r="H15" s="11" t="s">
        <v>395</v>
      </c>
    </row>
    <row r="16" customFormat="false" ht="15" hidden="false" customHeight="false" outlineLevel="0" collapsed="false">
      <c r="A16" s="11" t="s">
        <v>167</v>
      </c>
      <c r="B16" s="11" t="s">
        <v>164</v>
      </c>
      <c r="C16" s="11" t="s">
        <v>164</v>
      </c>
      <c r="D16" s="11" t="s">
        <v>169</v>
      </c>
      <c r="E16" s="11" t="s">
        <v>168</v>
      </c>
      <c r="F16" s="11" t="s">
        <v>47</v>
      </c>
      <c r="G16" s="11" t="s">
        <v>41</v>
      </c>
      <c r="H16" s="11" t="s">
        <v>396</v>
      </c>
    </row>
    <row r="17" customFormat="false" ht="15" hidden="false" customHeight="false" outlineLevel="0" collapsed="false">
      <c r="A17" s="11" t="s">
        <v>167</v>
      </c>
      <c r="B17" s="11" t="s">
        <v>164</v>
      </c>
      <c r="C17" s="11" t="s">
        <v>164</v>
      </c>
      <c r="D17" s="11" t="s">
        <v>172</v>
      </c>
      <c r="E17" s="11" t="s">
        <v>171</v>
      </c>
      <c r="F17" s="11" t="s">
        <v>47</v>
      </c>
      <c r="G17" s="11" t="s">
        <v>48</v>
      </c>
      <c r="H17" s="11" t="s">
        <v>397</v>
      </c>
    </row>
    <row r="18" customFormat="false" ht="15" hidden="false" customHeight="false" outlineLevel="0" collapsed="false">
      <c r="A18" s="11" t="s">
        <v>167</v>
      </c>
      <c r="B18" s="11" t="s">
        <v>164</v>
      </c>
      <c r="C18" s="11" t="s">
        <v>164</v>
      </c>
      <c r="D18" s="11" t="s">
        <v>177</v>
      </c>
      <c r="E18" s="11" t="s">
        <v>176</v>
      </c>
      <c r="F18" s="11" t="s">
        <v>54</v>
      </c>
      <c r="G18" s="11" t="s">
        <v>41</v>
      </c>
      <c r="H18" s="11" t="s">
        <v>398</v>
      </c>
    </row>
    <row r="19" customFormat="false" ht="15" hidden="false" customHeight="false" outlineLevel="0" collapsed="false">
      <c r="A19" s="11" t="s">
        <v>167</v>
      </c>
      <c r="B19" s="11" t="s">
        <v>164</v>
      </c>
      <c r="C19" s="11" t="s">
        <v>164</v>
      </c>
      <c r="D19" s="11" t="s">
        <v>180</v>
      </c>
      <c r="E19" s="11" t="s">
        <v>179</v>
      </c>
      <c r="F19" s="11" t="s">
        <v>54</v>
      </c>
      <c r="G19" s="11" t="s">
        <v>48</v>
      </c>
      <c r="H19" s="11" t="s">
        <v>399</v>
      </c>
    </row>
    <row r="20" customFormat="false" ht="15" hidden="false" customHeight="false" outlineLevel="0" collapsed="false">
      <c r="A20" s="11" t="s">
        <v>187</v>
      </c>
      <c r="B20" s="11" t="s">
        <v>164</v>
      </c>
      <c r="C20" s="11" t="s">
        <v>164</v>
      </c>
      <c r="D20" s="11" t="s">
        <v>189</v>
      </c>
      <c r="E20" s="11" t="s">
        <v>188</v>
      </c>
      <c r="F20" s="11" t="s">
        <v>114</v>
      </c>
      <c r="G20" s="11" t="s">
        <v>114</v>
      </c>
      <c r="H20" s="11" t="s">
        <v>400</v>
      </c>
    </row>
    <row r="21" customFormat="false" ht="15" hidden="false" customHeight="false" outlineLevel="0" collapsed="false">
      <c r="A21" s="11" t="s">
        <v>187</v>
      </c>
      <c r="B21" s="11" t="s">
        <v>164</v>
      </c>
      <c r="C21" s="11" t="s">
        <v>164</v>
      </c>
      <c r="D21" s="11" t="s">
        <v>183</v>
      </c>
      <c r="E21" s="11" t="s">
        <v>182</v>
      </c>
      <c r="F21" s="11" t="s">
        <v>114</v>
      </c>
      <c r="G21" s="11" t="s">
        <v>114</v>
      </c>
      <c r="H21" s="11" t="s">
        <v>401</v>
      </c>
    </row>
    <row r="22" customFormat="false" ht="15" hidden="false" customHeight="false" outlineLevel="0" collapsed="false">
      <c r="A22" s="11" t="s">
        <v>187</v>
      </c>
      <c r="B22" s="11" t="s">
        <v>164</v>
      </c>
      <c r="C22" s="11" t="s">
        <v>164</v>
      </c>
      <c r="D22" s="11" t="s">
        <v>192</v>
      </c>
      <c r="E22" s="11" t="s">
        <v>191</v>
      </c>
      <c r="F22" s="11" t="s">
        <v>114</v>
      </c>
      <c r="G22" s="11" t="s">
        <v>114</v>
      </c>
      <c r="H22" s="11" t="s">
        <v>402</v>
      </c>
    </row>
    <row r="23" customFormat="false" ht="15" hidden="false" customHeight="false" outlineLevel="0" collapsed="false">
      <c r="A23" s="11" t="s">
        <v>187</v>
      </c>
      <c r="B23" s="11" t="s">
        <v>195</v>
      </c>
      <c r="C23" s="11" t="s">
        <v>195</v>
      </c>
      <c r="D23" s="11" t="s">
        <v>196</v>
      </c>
      <c r="E23" s="11" t="s">
        <v>194</v>
      </c>
      <c r="F23" s="11" t="s">
        <v>40</v>
      </c>
      <c r="G23" s="11" t="s">
        <v>41</v>
      </c>
      <c r="H23" s="11" t="s">
        <v>403</v>
      </c>
    </row>
    <row r="24" customFormat="false" ht="15" hidden="false" customHeight="false" outlineLevel="0" collapsed="false">
      <c r="A24" s="11" t="s">
        <v>187</v>
      </c>
      <c r="B24" s="11" t="s">
        <v>195</v>
      </c>
      <c r="C24" s="11" t="s">
        <v>195</v>
      </c>
      <c r="D24" s="11" t="s">
        <v>198</v>
      </c>
      <c r="E24" s="11" t="s">
        <v>197</v>
      </c>
      <c r="F24" s="11" t="s">
        <v>47</v>
      </c>
      <c r="G24" s="11" t="s">
        <v>41</v>
      </c>
      <c r="H24" s="11" t="s">
        <v>404</v>
      </c>
    </row>
    <row r="25" customFormat="false" ht="15" hidden="false" customHeight="false" outlineLevel="0" collapsed="false">
      <c r="A25" s="11" t="s">
        <v>187</v>
      </c>
      <c r="B25" s="11" t="s">
        <v>195</v>
      </c>
      <c r="C25" s="11" t="s">
        <v>195</v>
      </c>
      <c r="D25" s="11" t="s">
        <v>201</v>
      </c>
      <c r="E25" s="11" t="s">
        <v>200</v>
      </c>
      <c r="F25" s="11" t="s">
        <v>54</v>
      </c>
      <c r="G25" s="11" t="s">
        <v>41</v>
      </c>
      <c r="H25" s="11" t="s">
        <v>405</v>
      </c>
    </row>
    <row r="26" customFormat="false" ht="15" hidden="false" customHeight="false" outlineLevel="0" collapsed="false">
      <c r="A26" s="11" t="s">
        <v>187</v>
      </c>
      <c r="B26" s="11" t="s">
        <v>204</v>
      </c>
      <c r="C26" s="11" t="s">
        <v>204</v>
      </c>
      <c r="D26" s="11" t="s">
        <v>205</v>
      </c>
      <c r="E26" s="11" t="s">
        <v>203</v>
      </c>
      <c r="F26" s="11" t="s">
        <v>47</v>
      </c>
      <c r="G26" s="11" t="s">
        <v>48</v>
      </c>
      <c r="H26" s="11" t="s">
        <v>406</v>
      </c>
    </row>
    <row r="27" customFormat="false" ht="15" hidden="false" customHeight="false" outlineLevel="0" collapsed="false">
      <c r="A27" s="11" t="s">
        <v>187</v>
      </c>
      <c r="B27" s="11" t="s">
        <v>204</v>
      </c>
      <c r="C27" s="11" t="s">
        <v>204</v>
      </c>
      <c r="D27" s="11" t="s">
        <v>210</v>
      </c>
      <c r="E27" s="11" t="s">
        <v>209</v>
      </c>
      <c r="F27" s="11" t="s">
        <v>54</v>
      </c>
      <c r="G27" s="11" t="s">
        <v>48</v>
      </c>
      <c r="H27" s="11" t="s">
        <v>407</v>
      </c>
    </row>
    <row r="28" customFormat="false" ht="15" hidden="false" customHeight="false" outlineLevel="0" collapsed="false">
      <c r="A28" s="11" t="s">
        <v>217</v>
      </c>
      <c r="B28" s="11" t="s">
        <v>224</v>
      </c>
      <c r="C28" s="11" t="s">
        <v>224</v>
      </c>
      <c r="D28" s="11" t="s">
        <v>225</v>
      </c>
      <c r="E28" s="11" t="s">
        <v>223</v>
      </c>
      <c r="F28" s="11" t="s">
        <v>114</v>
      </c>
      <c r="G28" s="11" t="s">
        <v>114</v>
      </c>
      <c r="H28" s="11" t="s">
        <v>408</v>
      </c>
    </row>
    <row r="29" customFormat="false" ht="15" hidden="false" customHeight="false" outlineLevel="0" collapsed="false">
      <c r="A29" s="11" t="s">
        <v>217</v>
      </c>
      <c r="B29" s="11" t="s">
        <v>213</v>
      </c>
      <c r="C29" s="11" t="s">
        <v>213</v>
      </c>
      <c r="D29" s="11" t="s">
        <v>214</v>
      </c>
      <c r="E29" s="11" t="s">
        <v>212</v>
      </c>
      <c r="F29" s="11" t="s">
        <v>114</v>
      </c>
      <c r="G29" s="11" t="s">
        <v>114</v>
      </c>
      <c r="H29" s="11" t="s">
        <v>409</v>
      </c>
    </row>
    <row r="30" customFormat="false" ht="15" hidden="false" customHeight="false" outlineLevel="0" collapsed="false">
      <c r="A30" s="11" t="s">
        <v>217</v>
      </c>
      <c r="B30" s="11" t="s">
        <v>219</v>
      </c>
      <c r="C30" s="11" t="s">
        <v>219</v>
      </c>
      <c r="D30" s="11" t="s">
        <v>220</v>
      </c>
      <c r="E30" s="11" t="s">
        <v>218</v>
      </c>
      <c r="F30" s="11" t="s">
        <v>114</v>
      </c>
      <c r="G30" s="11" t="s">
        <v>114</v>
      </c>
      <c r="H30" s="11" t="s">
        <v>410</v>
      </c>
    </row>
    <row r="31" customFormat="false" ht="15" hidden="false" customHeight="false" outlineLevel="0" collapsed="false">
      <c r="A31" s="11" t="s">
        <v>217</v>
      </c>
      <c r="B31" s="11" t="s">
        <v>229</v>
      </c>
      <c r="C31" s="11" t="s">
        <v>229</v>
      </c>
      <c r="D31" s="11" t="s">
        <v>230</v>
      </c>
      <c r="E31" s="11" t="s">
        <v>228</v>
      </c>
      <c r="F31" s="11" t="s">
        <v>114</v>
      </c>
      <c r="G31" s="11" t="s">
        <v>114</v>
      </c>
      <c r="H31" s="11" t="s">
        <v>411</v>
      </c>
    </row>
    <row r="32" customFormat="false" ht="15" hidden="false" customHeight="false" outlineLevel="0" collapsed="false">
      <c r="A32" s="11" t="s">
        <v>217</v>
      </c>
      <c r="B32" s="11" t="s">
        <v>233</v>
      </c>
      <c r="C32" s="11" t="s">
        <v>233</v>
      </c>
      <c r="D32" s="11" t="s">
        <v>234</v>
      </c>
      <c r="E32" s="11" t="s">
        <v>232</v>
      </c>
      <c r="F32" s="11" t="s">
        <v>114</v>
      </c>
      <c r="G32" s="11" t="s">
        <v>114</v>
      </c>
      <c r="H32" s="11" t="s">
        <v>412</v>
      </c>
    </row>
    <row r="33" customFormat="false" ht="15" hidden="false" customHeight="false" outlineLevel="0" collapsed="false">
      <c r="A33" s="11" t="s">
        <v>217</v>
      </c>
      <c r="B33" s="11" t="s">
        <v>233</v>
      </c>
      <c r="C33" s="11" t="s">
        <v>233</v>
      </c>
      <c r="D33" s="11" t="s">
        <v>239</v>
      </c>
      <c r="E33" s="11" t="s">
        <v>238</v>
      </c>
      <c r="F33" s="11" t="s">
        <v>114</v>
      </c>
      <c r="G33" s="11" t="s">
        <v>114</v>
      </c>
      <c r="H33" s="11" t="s">
        <v>413</v>
      </c>
    </row>
    <row r="34" customFormat="false" ht="15" hidden="false" customHeight="false" outlineLevel="0" collapsed="false">
      <c r="A34" s="11" t="s">
        <v>246</v>
      </c>
      <c r="B34" s="11" t="s">
        <v>164</v>
      </c>
      <c r="C34" s="11" t="s">
        <v>164</v>
      </c>
      <c r="D34" s="11" t="s">
        <v>243</v>
      </c>
      <c r="E34" s="11" t="s">
        <v>242</v>
      </c>
      <c r="F34" s="11" t="s">
        <v>114</v>
      </c>
      <c r="G34" s="11" t="s">
        <v>114</v>
      </c>
      <c r="H34" s="11" t="s">
        <v>414</v>
      </c>
    </row>
    <row r="35" customFormat="false" ht="15" hidden="false" customHeight="false" outlineLevel="0" collapsed="false">
      <c r="A35" s="11" t="s">
        <v>253</v>
      </c>
      <c r="B35" s="11" t="s">
        <v>164</v>
      </c>
      <c r="C35" s="11" t="s">
        <v>164</v>
      </c>
      <c r="D35" s="11" t="s">
        <v>248</v>
      </c>
      <c r="E35" s="11" t="s">
        <v>247</v>
      </c>
      <c r="F35" s="11" t="s">
        <v>114</v>
      </c>
      <c r="G35" s="11" t="s">
        <v>114</v>
      </c>
      <c r="H35" s="11" t="s">
        <v>415</v>
      </c>
    </row>
    <row r="36" customFormat="false" ht="15" hidden="false" customHeight="false" outlineLevel="0" collapsed="false">
      <c r="A36" s="11" t="s">
        <v>260</v>
      </c>
      <c r="B36" s="11" t="s">
        <v>267</v>
      </c>
      <c r="C36" s="11" t="s">
        <v>267</v>
      </c>
      <c r="D36" s="11" t="s">
        <v>268</v>
      </c>
      <c r="E36" s="11" t="s">
        <v>266</v>
      </c>
      <c r="F36" s="11" t="s">
        <v>114</v>
      </c>
      <c r="G36" s="11" t="s">
        <v>114</v>
      </c>
      <c r="H36" s="11" t="s">
        <v>416</v>
      </c>
    </row>
    <row r="37" customFormat="false" ht="15" hidden="false" customHeight="false" outlineLevel="0" collapsed="false">
      <c r="A37" s="11" t="s">
        <v>260</v>
      </c>
      <c r="B37" s="11" t="s">
        <v>255</v>
      </c>
      <c r="C37" s="11" t="s">
        <v>255</v>
      </c>
      <c r="D37" s="11" t="s">
        <v>256</v>
      </c>
      <c r="E37" s="11" t="s">
        <v>254</v>
      </c>
      <c r="F37" s="11" t="s">
        <v>114</v>
      </c>
      <c r="G37" s="11" t="s">
        <v>114</v>
      </c>
      <c r="H37" s="11" t="s">
        <v>417</v>
      </c>
    </row>
    <row r="38" customFormat="false" ht="15" hidden="false" customHeight="false" outlineLevel="0" collapsed="false">
      <c r="A38" s="11" t="s">
        <v>260</v>
      </c>
      <c r="B38" s="11" t="s">
        <v>262</v>
      </c>
      <c r="C38" s="11" t="s">
        <v>262</v>
      </c>
      <c r="D38" s="11" t="s">
        <v>263</v>
      </c>
      <c r="E38" s="11" t="s">
        <v>261</v>
      </c>
      <c r="F38" s="11" t="s">
        <v>114</v>
      </c>
      <c r="G38" s="11" t="s">
        <v>114</v>
      </c>
      <c r="H38" s="11" t="s">
        <v>418</v>
      </c>
    </row>
    <row r="39" customFormat="false" ht="15" hidden="false" customHeight="false" outlineLevel="0" collapsed="false">
      <c r="A39" s="11" t="s">
        <v>260</v>
      </c>
      <c r="B39" s="11" t="s">
        <v>271</v>
      </c>
      <c r="C39" s="11" t="s">
        <v>271</v>
      </c>
      <c r="D39" s="11" t="s">
        <v>272</v>
      </c>
      <c r="E39" s="11" t="s">
        <v>270</v>
      </c>
      <c r="F39" s="11" t="s">
        <v>114</v>
      </c>
      <c r="G39" s="11" t="s">
        <v>114</v>
      </c>
      <c r="H39" s="11" t="s">
        <v>419</v>
      </c>
    </row>
    <row r="40" customFormat="false" ht="15" hidden="false" customHeight="false" outlineLevel="0" collapsed="false">
      <c r="A40" s="11" t="s">
        <v>280</v>
      </c>
      <c r="B40" s="11" t="s">
        <v>301</v>
      </c>
      <c r="C40" s="11" t="s">
        <v>301</v>
      </c>
      <c r="D40" s="11" t="s">
        <v>302</v>
      </c>
      <c r="E40" s="11" t="s">
        <v>300</v>
      </c>
      <c r="F40" s="11" t="s">
        <v>114</v>
      </c>
      <c r="G40" s="11" t="s">
        <v>114</v>
      </c>
      <c r="H40" s="11" t="s">
        <v>420</v>
      </c>
    </row>
    <row r="41" customFormat="false" ht="15" hidden="false" customHeight="false" outlineLevel="0" collapsed="false">
      <c r="A41" s="11" t="s">
        <v>280</v>
      </c>
      <c r="B41" s="11" t="s">
        <v>282</v>
      </c>
      <c r="C41" s="11" t="s">
        <v>282</v>
      </c>
      <c r="D41" s="11" t="s">
        <v>283</v>
      </c>
      <c r="E41" s="11" t="s">
        <v>281</v>
      </c>
      <c r="F41" s="11" t="s">
        <v>114</v>
      </c>
      <c r="G41" s="11" t="s">
        <v>114</v>
      </c>
      <c r="H41" s="11" t="s">
        <v>421</v>
      </c>
    </row>
    <row r="42" customFormat="false" ht="15" hidden="false" customHeight="false" outlineLevel="0" collapsed="false">
      <c r="A42" s="11" t="s">
        <v>280</v>
      </c>
      <c r="B42" s="11" t="s">
        <v>289</v>
      </c>
      <c r="C42" s="11" t="s">
        <v>289</v>
      </c>
      <c r="D42" s="11" t="s">
        <v>290</v>
      </c>
      <c r="E42" s="11" t="s">
        <v>288</v>
      </c>
      <c r="F42" s="11" t="s">
        <v>40</v>
      </c>
      <c r="G42" s="11" t="s">
        <v>114</v>
      </c>
      <c r="H42" s="11" t="s">
        <v>422</v>
      </c>
    </row>
    <row r="43" customFormat="false" ht="15" hidden="false" customHeight="false" outlineLevel="0" collapsed="false">
      <c r="A43" s="11" t="s">
        <v>280</v>
      </c>
      <c r="B43" s="11" t="s">
        <v>289</v>
      </c>
      <c r="C43" s="11" t="s">
        <v>289</v>
      </c>
      <c r="D43" s="11" t="s">
        <v>295</v>
      </c>
      <c r="E43" s="11" t="s">
        <v>294</v>
      </c>
      <c r="F43" s="11" t="s">
        <v>47</v>
      </c>
      <c r="G43" s="11" t="s">
        <v>114</v>
      </c>
      <c r="H43" s="11" t="s">
        <v>423</v>
      </c>
    </row>
    <row r="44" customFormat="false" ht="15" hidden="false" customHeight="false" outlineLevel="0" collapsed="false">
      <c r="A44" s="11" t="s">
        <v>280</v>
      </c>
      <c r="B44" s="11" t="s">
        <v>289</v>
      </c>
      <c r="C44" s="11" t="s">
        <v>289</v>
      </c>
      <c r="D44" s="11" t="s">
        <v>299</v>
      </c>
      <c r="E44" s="11" t="s">
        <v>298</v>
      </c>
      <c r="F44" s="11" t="s">
        <v>54</v>
      </c>
      <c r="G44" s="11" t="s">
        <v>114</v>
      </c>
      <c r="H44" s="11" t="s">
        <v>424</v>
      </c>
    </row>
    <row r="45" customFormat="false" ht="15" hidden="false" customHeight="false" outlineLevel="0" collapsed="false">
      <c r="A45" s="11" t="s">
        <v>280</v>
      </c>
      <c r="B45" s="11" t="s">
        <v>313</v>
      </c>
      <c r="C45" s="11" t="s">
        <v>313</v>
      </c>
      <c r="D45" s="11" t="s">
        <v>314</v>
      </c>
      <c r="E45" s="11" t="s">
        <v>312</v>
      </c>
      <c r="F45" s="11" t="s">
        <v>114</v>
      </c>
      <c r="G45" s="11" t="s">
        <v>114</v>
      </c>
      <c r="H45" s="11" t="s">
        <v>425</v>
      </c>
    </row>
    <row r="46" customFormat="false" ht="15" hidden="false" customHeight="false" outlineLevel="0" collapsed="false">
      <c r="A46" s="11" t="s">
        <v>280</v>
      </c>
      <c r="B46" s="11" t="s">
        <v>341</v>
      </c>
      <c r="C46" s="11" t="s">
        <v>341</v>
      </c>
      <c r="D46" s="11" t="s">
        <v>342</v>
      </c>
      <c r="E46" s="11" t="s">
        <v>340</v>
      </c>
      <c r="F46" s="11" t="s">
        <v>114</v>
      </c>
      <c r="G46" s="11" t="s">
        <v>114</v>
      </c>
      <c r="H46" s="11" t="s">
        <v>426</v>
      </c>
    </row>
    <row r="47" customFormat="false" ht="15" hidden="false" customHeight="false" outlineLevel="0" collapsed="false">
      <c r="A47" s="11" t="s">
        <v>280</v>
      </c>
      <c r="B47" s="11" t="s">
        <v>307</v>
      </c>
      <c r="C47" s="11" t="s">
        <v>307</v>
      </c>
      <c r="D47" s="11" t="s">
        <v>308</v>
      </c>
      <c r="E47" s="11" t="s">
        <v>306</v>
      </c>
      <c r="F47" s="11" t="s">
        <v>114</v>
      </c>
      <c r="G47" s="11" t="s">
        <v>114</v>
      </c>
      <c r="H47" s="11" t="s">
        <v>427</v>
      </c>
    </row>
    <row r="48" customFormat="false" ht="15" hidden="false" customHeight="false" outlineLevel="0" collapsed="false">
      <c r="A48" s="11" t="s">
        <v>280</v>
      </c>
      <c r="B48" s="11" t="s">
        <v>319</v>
      </c>
      <c r="C48" s="11" t="s">
        <v>319</v>
      </c>
      <c r="D48" s="11" t="s">
        <v>320</v>
      </c>
      <c r="E48" s="11" t="s">
        <v>318</v>
      </c>
      <c r="F48" s="11" t="s">
        <v>114</v>
      </c>
      <c r="G48" s="11" t="s">
        <v>114</v>
      </c>
      <c r="H48" s="11" t="s">
        <v>428</v>
      </c>
    </row>
    <row r="49" customFormat="false" ht="15" hidden="false" customHeight="false" outlineLevel="0" collapsed="false">
      <c r="A49" s="11" t="s">
        <v>280</v>
      </c>
      <c r="B49" s="11" t="s">
        <v>333</v>
      </c>
      <c r="C49" s="11" t="s">
        <v>333</v>
      </c>
      <c r="D49" s="11" t="s">
        <v>334</v>
      </c>
      <c r="E49" s="11" t="s">
        <v>332</v>
      </c>
      <c r="F49" s="11" t="s">
        <v>114</v>
      </c>
      <c r="G49" s="11" t="s">
        <v>114</v>
      </c>
      <c r="H49" s="11" t="s">
        <v>429</v>
      </c>
    </row>
    <row r="50" customFormat="false" ht="15" hidden="false" customHeight="false" outlineLevel="0" collapsed="false">
      <c r="A50" s="11" t="s">
        <v>280</v>
      </c>
      <c r="B50" s="11" t="s">
        <v>333</v>
      </c>
      <c r="C50" s="11" t="s">
        <v>333</v>
      </c>
      <c r="D50" s="11" t="s">
        <v>338</v>
      </c>
      <c r="E50" s="11" t="s">
        <v>337</v>
      </c>
      <c r="F50" s="11" t="s">
        <v>114</v>
      </c>
      <c r="G50" s="11" t="s">
        <v>114</v>
      </c>
      <c r="H50" s="11" t="s">
        <v>430</v>
      </c>
    </row>
    <row r="51" customFormat="false" ht="15" hidden="false" customHeight="false" outlineLevel="0" collapsed="false">
      <c r="A51" s="11" t="s">
        <v>280</v>
      </c>
      <c r="B51" s="11" t="s">
        <v>276</v>
      </c>
      <c r="C51" s="11" t="s">
        <v>276</v>
      </c>
      <c r="D51" s="11" t="s">
        <v>277</v>
      </c>
      <c r="E51" s="11" t="s">
        <v>275</v>
      </c>
      <c r="F51" s="11" t="s">
        <v>114</v>
      </c>
      <c r="G51" s="11" t="s">
        <v>114</v>
      </c>
      <c r="H51" s="11" t="s">
        <v>431</v>
      </c>
    </row>
    <row r="52" customFormat="false" ht="15" hidden="false" customHeight="false" outlineLevel="0" collapsed="false">
      <c r="A52" s="11" t="s">
        <v>280</v>
      </c>
      <c r="B52" s="11" t="s">
        <v>325</v>
      </c>
      <c r="C52" s="11" t="s">
        <v>325</v>
      </c>
      <c r="D52" s="11" t="s">
        <v>326</v>
      </c>
      <c r="E52" s="11" t="s">
        <v>324</v>
      </c>
      <c r="F52" s="11" t="s">
        <v>47</v>
      </c>
      <c r="G52" s="11" t="s">
        <v>48</v>
      </c>
      <c r="H52" s="11" t="s">
        <v>432</v>
      </c>
    </row>
    <row r="53" customFormat="false" ht="15" hidden="false" customHeight="false" outlineLevel="0" collapsed="false">
      <c r="A53" s="11" t="s">
        <v>280</v>
      </c>
      <c r="B53" s="11" t="s">
        <v>325</v>
      </c>
      <c r="C53" s="11" t="s">
        <v>325</v>
      </c>
      <c r="D53" s="11" t="s">
        <v>330</v>
      </c>
      <c r="E53" s="11" t="s">
        <v>329</v>
      </c>
      <c r="F53" s="11" t="s">
        <v>54</v>
      </c>
      <c r="G53" s="11" t="s">
        <v>48</v>
      </c>
      <c r="H53" s="11" t="s">
        <v>433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7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2"/>
    <col collapsed="false" customWidth="true" hidden="false" outlineLevel="0" max="2" min="2" style="0" width="17"/>
    <col collapsed="false" customWidth="true" hidden="false" outlineLevel="0" max="3" min="3" style="0" width="10"/>
    <col collapsed="false" customWidth="true" hidden="false" outlineLevel="0" max="4" min="4" style="0" width="15"/>
    <col collapsed="false" customWidth="true" hidden="false" outlineLevel="0" max="5" min="5" style="0" width="18"/>
    <col collapsed="false" customWidth="true" hidden="false" outlineLevel="0" max="7" min="6" style="0" width="40"/>
  </cols>
  <sheetData>
    <row r="1" customFormat="false" ht="25.5" hidden="false" customHeight="true" outlineLevel="0" collapsed="false">
      <c r="A1" s="1" t="s">
        <v>434</v>
      </c>
      <c r="B1" s="1"/>
      <c r="C1" s="1"/>
      <c r="D1" s="1"/>
      <c r="E1" s="1"/>
      <c r="F1" s="1"/>
    </row>
    <row r="3" customFormat="false" ht="27.75" hidden="false" customHeight="true" outlineLevel="0" collapsed="false">
      <c r="A3" s="12" t="s">
        <v>99</v>
      </c>
      <c r="B3" s="12" t="s">
        <v>96</v>
      </c>
      <c r="C3" s="12" t="s">
        <v>97</v>
      </c>
      <c r="D3" s="12" t="s">
        <v>435</v>
      </c>
      <c r="E3" s="12" t="s">
        <v>436</v>
      </c>
      <c r="F3" s="12" t="s">
        <v>106</v>
      </c>
      <c r="G3" s="12" t="s">
        <v>437</v>
      </c>
    </row>
    <row r="4" customFormat="false" ht="15" hidden="false" customHeight="false" outlineLevel="0" collapsed="false">
      <c r="A4" s="16" t="s">
        <v>438</v>
      </c>
      <c r="B4" s="16" t="s">
        <v>40</v>
      </c>
      <c r="C4" s="16" t="s">
        <v>41</v>
      </c>
      <c r="D4" s="17" t="n">
        <v>-24</v>
      </c>
      <c r="E4" s="18" t="n">
        <f aca="false">IF(D4="","",D4*5)</f>
        <v>-120</v>
      </c>
      <c r="F4" s="19" t="s">
        <v>439</v>
      </c>
      <c r="G4" s="20" t="str">
        <f aca="false">A4&amp;"|"&amp;B4&amp;"|"&amp;C4</f>
        <v>Init_Einde|Klantgedreven|NOidK</v>
      </c>
    </row>
    <row r="5" customFormat="false" ht="15" hidden="false" customHeight="false" outlineLevel="0" collapsed="false">
      <c r="A5" s="16" t="s">
        <v>438</v>
      </c>
      <c r="B5" s="16" t="s">
        <v>40</v>
      </c>
      <c r="C5" s="16" t="s">
        <v>48</v>
      </c>
      <c r="D5" s="17" t="n">
        <v>-24</v>
      </c>
      <c r="E5" s="18" t="n">
        <f aca="false">IF(D5="","",D5*5)</f>
        <v>-120</v>
      </c>
      <c r="F5" s="19" t="s">
        <v>439</v>
      </c>
      <c r="G5" s="20" t="str">
        <f aca="false">A5&amp;"|"&amp;B5&amp;"|"&amp;C5</f>
        <v>Init_Einde|Klantgedreven|OidK</v>
      </c>
    </row>
    <row r="6" customFormat="false" ht="15" hidden="false" customHeight="false" outlineLevel="0" collapsed="false">
      <c r="A6" s="16" t="s">
        <v>438</v>
      </c>
      <c r="B6" s="16" t="s">
        <v>47</v>
      </c>
      <c r="C6" s="16" t="s">
        <v>41</v>
      </c>
      <c r="D6" s="17" t="n">
        <v>-41</v>
      </c>
      <c r="E6" s="18" t="n">
        <f aca="false">IF(D6="","",D6*5)</f>
        <v>-205</v>
      </c>
      <c r="F6" s="19" t="s">
        <v>440</v>
      </c>
      <c r="G6" s="20" t="str">
        <f aca="false">A6&amp;"|"&amp;B6&amp;"|"&amp;C6</f>
        <v>Init_Einde|Netgedreven|NOidK</v>
      </c>
    </row>
    <row r="7" customFormat="false" ht="15" hidden="false" customHeight="false" outlineLevel="0" collapsed="false">
      <c r="A7" s="16" t="s">
        <v>438</v>
      </c>
      <c r="B7" s="16" t="s">
        <v>47</v>
      </c>
      <c r="C7" s="16" t="s">
        <v>48</v>
      </c>
      <c r="D7" s="17" t="n">
        <v>-41</v>
      </c>
      <c r="E7" s="18" t="n">
        <f aca="false">IF(D7="","",D7*5)</f>
        <v>-205</v>
      </c>
      <c r="F7" s="19" t="s">
        <v>440</v>
      </c>
      <c r="G7" s="20" t="str">
        <f aca="false">A7&amp;"|"&amp;B7&amp;"|"&amp;C7</f>
        <v>Init_Einde|Netgedreven|OidK</v>
      </c>
    </row>
    <row r="8" customFormat="false" ht="15" hidden="false" customHeight="false" outlineLevel="0" collapsed="false">
      <c r="A8" s="16" t="s">
        <v>438</v>
      </c>
      <c r="B8" s="16" t="s">
        <v>54</v>
      </c>
      <c r="C8" s="16" t="s">
        <v>41</v>
      </c>
      <c r="D8" s="17" t="n">
        <v>-33</v>
      </c>
      <c r="E8" s="18" t="n">
        <f aca="false">IF(D8="","",D8*5)</f>
        <v>-165</v>
      </c>
      <c r="F8" s="19" t="s">
        <v>441</v>
      </c>
      <c r="G8" s="20" t="str">
        <f aca="false">A8&amp;"|"&amp;B8&amp;"|"&amp;C8</f>
        <v>Init_Einde|Reconstructies|NOidK</v>
      </c>
    </row>
    <row r="9" customFormat="false" ht="15" hidden="false" customHeight="false" outlineLevel="0" collapsed="false">
      <c r="A9" s="16" t="s">
        <v>438</v>
      </c>
      <c r="B9" s="16" t="s">
        <v>54</v>
      </c>
      <c r="C9" s="16" t="s">
        <v>48</v>
      </c>
      <c r="D9" s="17" t="n">
        <v>-33</v>
      </c>
      <c r="E9" s="18" t="n">
        <f aca="false">IF(D9="","",D9*5)</f>
        <v>-165</v>
      </c>
      <c r="F9" s="19" t="s">
        <v>441</v>
      </c>
      <c r="G9" s="20" t="str">
        <f aca="false">A9&amp;"|"&amp;B9&amp;"|"&amp;C9</f>
        <v>Init_Einde|Reconstructies|OidK</v>
      </c>
    </row>
    <row r="10" customFormat="false" ht="15" hidden="false" customHeight="false" outlineLevel="0" collapsed="false">
      <c r="A10" s="16" t="s">
        <v>173</v>
      </c>
      <c r="B10" s="16" t="s">
        <v>40</v>
      </c>
      <c r="C10" s="16" t="s">
        <v>41</v>
      </c>
      <c r="D10" s="17"/>
      <c r="E10" s="18" t="str">
        <f aca="false">IF(D10="","",D10*5)</f>
        <v/>
      </c>
      <c r="F10" s="19" t="s">
        <v>442</v>
      </c>
      <c r="G10" s="20" t="str">
        <f aca="false">A10&amp;"|"&amp;B10&amp;"|"&amp;C10</f>
        <v>Warme_Overdracht|Klantgedreven|NOidK</v>
      </c>
    </row>
    <row r="11" customFormat="false" ht="15" hidden="false" customHeight="false" outlineLevel="0" collapsed="false">
      <c r="A11" s="16" t="s">
        <v>173</v>
      </c>
      <c r="B11" s="16" t="s">
        <v>40</v>
      </c>
      <c r="C11" s="16" t="s">
        <v>48</v>
      </c>
      <c r="D11" s="17"/>
      <c r="E11" s="18" t="str">
        <f aca="false">IF(D11="","",D11*5)</f>
        <v/>
      </c>
      <c r="F11" s="19" t="s">
        <v>443</v>
      </c>
      <c r="G11" s="20" t="str">
        <f aca="false">A11&amp;"|"&amp;B11&amp;"|"&amp;C11</f>
        <v>Warme_Overdracht|Klantgedreven|OidK</v>
      </c>
    </row>
    <row r="12" customFormat="false" ht="15" hidden="false" customHeight="false" outlineLevel="0" collapsed="false">
      <c r="A12" s="16" t="s">
        <v>173</v>
      </c>
      <c r="B12" s="16" t="s">
        <v>47</v>
      </c>
      <c r="C12" s="16" t="s">
        <v>41</v>
      </c>
      <c r="D12" s="17"/>
      <c r="E12" s="18" t="str">
        <f aca="false">IF(D12="","",D12*5)</f>
        <v/>
      </c>
      <c r="F12" s="19" t="s">
        <v>442</v>
      </c>
      <c r="G12" s="20" t="str">
        <f aca="false">A12&amp;"|"&amp;B12&amp;"|"&amp;C12</f>
        <v>Warme_Overdracht|Netgedreven|NOidK</v>
      </c>
    </row>
    <row r="13" customFormat="false" ht="15" hidden="false" customHeight="false" outlineLevel="0" collapsed="false">
      <c r="A13" s="16" t="s">
        <v>173</v>
      </c>
      <c r="B13" s="16" t="s">
        <v>47</v>
      </c>
      <c r="C13" s="16" t="s">
        <v>48</v>
      </c>
      <c r="D13" s="17" t="n">
        <v>-37</v>
      </c>
      <c r="E13" s="18" t="n">
        <f aca="false">IF(D13="","",D13*5)</f>
        <v>-185</v>
      </c>
      <c r="F13" s="19" t="s">
        <v>444</v>
      </c>
      <c r="G13" s="20" t="str">
        <f aca="false">A13&amp;"|"&amp;B13&amp;"|"&amp;C13</f>
        <v>Warme_Overdracht|Netgedreven|OidK</v>
      </c>
    </row>
    <row r="14" customFormat="false" ht="15" hidden="false" customHeight="false" outlineLevel="0" collapsed="false">
      <c r="A14" s="16" t="s">
        <v>173</v>
      </c>
      <c r="B14" s="16" t="s">
        <v>54</v>
      </c>
      <c r="C14" s="16" t="s">
        <v>41</v>
      </c>
      <c r="D14" s="17"/>
      <c r="E14" s="18" t="str">
        <f aca="false">IF(D14="","",D14*5)</f>
        <v/>
      </c>
      <c r="F14" s="19" t="s">
        <v>442</v>
      </c>
      <c r="G14" s="20" t="str">
        <f aca="false">A14&amp;"|"&amp;B14&amp;"|"&amp;C14</f>
        <v>Warme_Overdracht|Reconstructies|NOidK</v>
      </c>
    </row>
    <row r="15" customFormat="false" ht="15" hidden="false" customHeight="false" outlineLevel="0" collapsed="false">
      <c r="A15" s="16" t="s">
        <v>173</v>
      </c>
      <c r="B15" s="16" t="s">
        <v>54</v>
      </c>
      <c r="C15" s="16" t="s">
        <v>48</v>
      </c>
      <c r="D15" s="17" t="n">
        <v>-29</v>
      </c>
      <c r="E15" s="18" t="n">
        <f aca="false">IF(D15="","",D15*5)</f>
        <v>-145</v>
      </c>
      <c r="F15" s="19" t="s">
        <v>445</v>
      </c>
      <c r="G15" s="20" t="str">
        <f aca="false">A15&amp;"|"&amp;B15&amp;"|"&amp;C15</f>
        <v>Warme_Overdracht|Reconstructies|OidK</v>
      </c>
    </row>
    <row r="16" customFormat="false" ht="15" hidden="false" customHeight="false" outlineLevel="0" collapsed="false">
      <c r="A16" s="16" t="s">
        <v>115</v>
      </c>
      <c r="B16" s="16" t="s">
        <v>40</v>
      </c>
      <c r="C16" s="16" t="s">
        <v>41</v>
      </c>
      <c r="D16" s="17" t="n">
        <v>-18</v>
      </c>
      <c r="E16" s="18" t="n">
        <f aca="false">IF(D16="","",D16*5)</f>
        <v>-90</v>
      </c>
      <c r="F16" s="19" t="s">
        <v>446</v>
      </c>
      <c r="G16" s="20" t="str">
        <f aca="false">A16&amp;"|"&amp;B16&amp;"|"&amp;C16</f>
        <v>VO_Einde|Klantgedreven|NOidK</v>
      </c>
    </row>
    <row r="17" customFormat="false" ht="15" hidden="false" customHeight="false" outlineLevel="0" collapsed="false">
      <c r="A17" s="16" t="s">
        <v>115</v>
      </c>
      <c r="B17" s="16" t="s">
        <v>40</v>
      </c>
      <c r="C17" s="16" t="s">
        <v>48</v>
      </c>
      <c r="D17" s="17" t="n">
        <v>-18</v>
      </c>
      <c r="E17" s="18" t="n">
        <f aca="false">IF(D17="","",D17*5)</f>
        <v>-90</v>
      </c>
      <c r="F17" s="19" t="s">
        <v>447</v>
      </c>
      <c r="G17" s="20" t="str">
        <f aca="false">A17&amp;"|"&amp;B17&amp;"|"&amp;C17</f>
        <v>VO_Einde|Klantgedreven|OidK</v>
      </c>
    </row>
    <row r="18" customFormat="false" ht="15" hidden="false" customHeight="false" outlineLevel="0" collapsed="false">
      <c r="A18" s="16" t="s">
        <v>115</v>
      </c>
      <c r="B18" s="16" t="s">
        <v>47</v>
      </c>
      <c r="C18" s="16" t="s">
        <v>41</v>
      </c>
      <c r="D18" s="17" t="n">
        <v>-20</v>
      </c>
      <c r="E18" s="18" t="n">
        <f aca="false">IF(D18="","",D18*5)</f>
        <v>-100</v>
      </c>
      <c r="F18" s="19" t="s">
        <v>448</v>
      </c>
      <c r="G18" s="20" t="str">
        <f aca="false">A18&amp;"|"&amp;B18&amp;"|"&amp;C18</f>
        <v>VO_Einde|Netgedreven|NOidK</v>
      </c>
    </row>
    <row r="19" customFormat="false" ht="15" hidden="false" customHeight="false" outlineLevel="0" collapsed="false">
      <c r="A19" s="16" t="s">
        <v>115</v>
      </c>
      <c r="B19" s="16" t="s">
        <v>47</v>
      </c>
      <c r="C19" s="16" t="s">
        <v>48</v>
      </c>
      <c r="D19" s="17" t="n">
        <v>-18</v>
      </c>
      <c r="E19" s="18" t="n">
        <f aca="false">IF(D19="","",D19*5)</f>
        <v>-90</v>
      </c>
      <c r="F19" s="19" t="s">
        <v>449</v>
      </c>
      <c r="G19" s="20" t="str">
        <f aca="false">A19&amp;"|"&amp;B19&amp;"|"&amp;C19</f>
        <v>VO_Einde|Netgedreven|OidK</v>
      </c>
    </row>
    <row r="20" customFormat="false" ht="15" hidden="false" customHeight="false" outlineLevel="0" collapsed="false">
      <c r="A20" s="16" t="s">
        <v>115</v>
      </c>
      <c r="B20" s="16" t="s">
        <v>54</v>
      </c>
      <c r="C20" s="16" t="s">
        <v>41</v>
      </c>
      <c r="D20" s="17" t="n">
        <v>-20</v>
      </c>
      <c r="E20" s="18" t="n">
        <f aca="false">IF(D20="","",D20*5)</f>
        <v>-100</v>
      </c>
      <c r="F20" s="19" t="s">
        <v>450</v>
      </c>
      <c r="G20" s="20" t="str">
        <f aca="false">A20&amp;"|"&amp;B20&amp;"|"&amp;C20</f>
        <v>VO_Einde|Reconstructies|NOidK</v>
      </c>
    </row>
    <row r="21" customFormat="false" ht="15" hidden="false" customHeight="false" outlineLevel="0" collapsed="false">
      <c r="A21" s="16" t="s">
        <v>115</v>
      </c>
      <c r="B21" s="16" t="s">
        <v>54</v>
      </c>
      <c r="C21" s="16" t="s">
        <v>48</v>
      </c>
      <c r="D21" s="17" t="n">
        <v>-18</v>
      </c>
      <c r="E21" s="18" t="n">
        <f aca="false">IF(D21="","",D21*5)</f>
        <v>-90</v>
      </c>
      <c r="F21" s="19" t="s">
        <v>451</v>
      </c>
      <c r="G21" s="20" t="str">
        <f aca="false">A21&amp;"|"&amp;B21&amp;"|"&amp;C21</f>
        <v>VO_Einde|Reconstructies|OidK</v>
      </c>
    </row>
    <row r="22" customFormat="false" ht="15" hidden="false" customHeight="false" outlineLevel="0" collapsed="false">
      <c r="A22" s="16" t="s">
        <v>184</v>
      </c>
      <c r="B22" s="16" t="s">
        <v>40</v>
      </c>
      <c r="C22" s="16" t="s">
        <v>41</v>
      </c>
      <c r="D22" s="17" t="n">
        <v>-20</v>
      </c>
      <c r="E22" s="18" t="n">
        <f aca="false">IF(D22="","",D22*5)</f>
        <v>-100</v>
      </c>
      <c r="F22" s="19" t="s">
        <v>452</v>
      </c>
      <c r="G22" s="20" t="str">
        <f aca="false">A22&amp;"|"&amp;B22&amp;"|"&amp;C22</f>
        <v>Proefsleuven_Einde|Klantgedreven|NOidK</v>
      </c>
    </row>
    <row r="23" customFormat="false" ht="15" hidden="false" customHeight="false" outlineLevel="0" collapsed="false">
      <c r="A23" s="16" t="s">
        <v>184</v>
      </c>
      <c r="B23" s="16" t="s">
        <v>40</v>
      </c>
      <c r="C23" s="16" t="s">
        <v>48</v>
      </c>
      <c r="D23" s="17" t="n">
        <v>-20</v>
      </c>
      <c r="E23" s="18" t="n">
        <f aca="false">IF(D23="","",D23*5)</f>
        <v>-100</v>
      </c>
      <c r="F23" s="19" t="s">
        <v>453</v>
      </c>
      <c r="G23" s="20" t="str">
        <f aca="false">A23&amp;"|"&amp;B23&amp;"|"&amp;C23</f>
        <v>Proefsleuven_Einde|Klantgedreven|OidK</v>
      </c>
    </row>
    <row r="24" customFormat="false" ht="15" hidden="false" customHeight="false" outlineLevel="0" collapsed="false">
      <c r="A24" s="16" t="s">
        <v>184</v>
      </c>
      <c r="B24" s="16" t="s">
        <v>47</v>
      </c>
      <c r="C24" s="16" t="s">
        <v>41</v>
      </c>
      <c r="D24" s="17" t="n">
        <v>-20</v>
      </c>
      <c r="E24" s="18" t="n">
        <f aca="false">IF(D24="","",D24*5)</f>
        <v>-100</v>
      </c>
      <c r="F24" s="19" t="s">
        <v>454</v>
      </c>
      <c r="G24" s="20" t="str">
        <f aca="false">A24&amp;"|"&amp;B24&amp;"|"&amp;C24</f>
        <v>Proefsleuven_Einde|Netgedreven|NOidK</v>
      </c>
    </row>
    <row r="25" customFormat="false" ht="15" hidden="false" customHeight="false" outlineLevel="0" collapsed="false">
      <c r="A25" s="16" t="s">
        <v>184</v>
      </c>
      <c r="B25" s="16" t="s">
        <v>47</v>
      </c>
      <c r="C25" s="16" t="s">
        <v>48</v>
      </c>
      <c r="D25" s="17" t="n">
        <v>-18</v>
      </c>
      <c r="E25" s="18" t="n">
        <f aca="false">IF(D25="","",D25*5)</f>
        <v>-90</v>
      </c>
      <c r="F25" s="19" t="s">
        <v>455</v>
      </c>
      <c r="G25" s="20" t="str">
        <f aca="false">A25&amp;"|"&amp;B25&amp;"|"&amp;C25</f>
        <v>Proefsleuven_Einde|Netgedreven|OidK</v>
      </c>
    </row>
    <row r="26" customFormat="false" ht="15" hidden="false" customHeight="false" outlineLevel="0" collapsed="false">
      <c r="A26" s="16" t="s">
        <v>184</v>
      </c>
      <c r="B26" s="16" t="s">
        <v>54</v>
      </c>
      <c r="C26" s="16" t="s">
        <v>41</v>
      </c>
      <c r="D26" s="17" t="n">
        <v>-20</v>
      </c>
      <c r="E26" s="18" t="n">
        <f aca="false">IF(D26="","",D26*5)</f>
        <v>-100</v>
      </c>
      <c r="F26" s="19" t="s">
        <v>456</v>
      </c>
      <c r="G26" s="20" t="str">
        <f aca="false">A26&amp;"|"&amp;B26&amp;"|"&amp;C26</f>
        <v>Proefsleuven_Einde|Reconstructies|NOidK</v>
      </c>
    </row>
    <row r="27" customFormat="false" ht="15" hidden="false" customHeight="false" outlineLevel="0" collapsed="false">
      <c r="A27" s="16" t="s">
        <v>184</v>
      </c>
      <c r="B27" s="16" t="s">
        <v>54</v>
      </c>
      <c r="C27" s="16" t="s">
        <v>48</v>
      </c>
      <c r="D27" s="17" t="n">
        <v>-18</v>
      </c>
      <c r="E27" s="18" t="n">
        <f aca="false">IF(D27="","",D27*5)</f>
        <v>-90</v>
      </c>
      <c r="F27" s="19" t="s">
        <v>457</v>
      </c>
      <c r="G27" s="20" t="str">
        <f aca="false">A27&amp;"|"&amp;B27&amp;"|"&amp;C27</f>
        <v>Proefsleuven_Einde|Reconstructies|OidK</v>
      </c>
    </row>
    <row r="28" customFormat="false" ht="15" hidden="false" customHeight="false" outlineLevel="0" collapsed="false">
      <c r="A28" s="16" t="s">
        <v>284</v>
      </c>
      <c r="B28" s="16" t="s">
        <v>40</v>
      </c>
      <c r="C28" s="16" t="s">
        <v>41</v>
      </c>
      <c r="D28" s="17" t="n">
        <v>-15</v>
      </c>
      <c r="E28" s="18" t="n">
        <f aca="false">IF(D28="","",D28*5)</f>
        <v>-75</v>
      </c>
      <c r="F28" s="19" t="s">
        <v>458</v>
      </c>
      <c r="G28" s="20" t="str">
        <f aca="false">A28&amp;"|"&amp;B28&amp;"|"&amp;C28</f>
        <v>DO_Einde|Klantgedreven|NOidK</v>
      </c>
    </row>
    <row r="29" customFormat="false" ht="15" hidden="false" customHeight="false" outlineLevel="0" collapsed="false">
      <c r="A29" s="16" t="s">
        <v>284</v>
      </c>
      <c r="B29" s="16" t="s">
        <v>40</v>
      </c>
      <c r="C29" s="16" t="s">
        <v>48</v>
      </c>
      <c r="D29" s="17" t="n">
        <v>-15</v>
      </c>
      <c r="E29" s="18" t="n">
        <f aca="false">IF(D29="","",D29*5)</f>
        <v>-75</v>
      </c>
      <c r="F29" s="19" t="s">
        <v>453</v>
      </c>
      <c r="G29" s="20" t="str">
        <f aca="false">A29&amp;"|"&amp;B29&amp;"|"&amp;C29</f>
        <v>DO_Einde|Klantgedreven|OidK</v>
      </c>
    </row>
    <row r="30" customFormat="false" ht="15" hidden="false" customHeight="false" outlineLevel="0" collapsed="false">
      <c r="A30" s="16" t="s">
        <v>284</v>
      </c>
      <c r="B30" s="16" t="s">
        <v>47</v>
      </c>
      <c r="C30" s="16" t="s">
        <v>41</v>
      </c>
      <c r="D30" s="17" t="n">
        <v>-15</v>
      </c>
      <c r="E30" s="18" t="n">
        <f aca="false">IF(D30="","",D30*5)</f>
        <v>-75</v>
      </c>
      <c r="F30" s="19" t="s">
        <v>453</v>
      </c>
      <c r="G30" s="20" t="str">
        <f aca="false">A30&amp;"|"&amp;B30&amp;"|"&amp;C30</f>
        <v>DO_Einde|Netgedreven|NOidK</v>
      </c>
    </row>
    <row r="31" customFormat="false" ht="15" hidden="false" customHeight="false" outlineLevel="0" collapsed="false">
      <c r="A31" s="16" t="s">
        <v>284</v>
      </c>
      <c r="B31" s="16" t="s">
        <v>47</v>
      </c>
      <c r="C31" s="16" t="s">
        <v>48</v>
      </c>
      <c r="D31" s="17" t="n">
        <v>-15</v>
      </c>
      <c r="E31" s="18" t="n">
        <f aca="false">IF(D31="","",D31*5)</f>
        <v>-75</v>
      </c>
      <c r="F31" s="19" t="s">
        <v>453</v>
      </c>
      <c r="G31" s="20" t="str">
        <f aca="false">A31&amp;"|"&amp;B31&amp;"|"&amp;C31</f>
        <v>DO_Einde|Netgedreven|OidK</v>
      </c>
    </row>
    <row r="32" customFormat="false" ht="15" hidden="false" customHeight="false" outlineLevel="0" collapsed="false">
      <c r="A32" s="16" t="s">
        <v>284</v>
      </c>
      <c r="B32" s="16" t="s">
        <v>54</v>
      </c>
      <c r="C32" s="16" t="s">
        <v>41</v>
      </c>
      <c r="D32" s="17" t="n">
        <v>-15</v>
      </c>
      <c r="E32" s="18" t="n">
        <f aca="false">IF(D32="","",D32*5)</f>
        <v>-75</v>
      </c>
      <c r="F32" s="19" t="s">
        <v>453</v>
      </c>
      <c r="G32" s="20" t="str">
        <f aca="false">A32&amp;"|"&amp;B32&amp;"|"&amp;C32</f>
        <v>DO_Einde|Reconstructies|NOidK</v>
      </c>
    </row>
    <row r="33" customFormat="false" ht="15" hidden="false" customHeight="false" outlineLevel="0" collapsed="false">
      <c r="A33" s="16" t="s">
        <v>284</v>
      </c>
      <c r="B33" s="16" t="s">
        <v>54</v>
      </c>
      <c r="C33" s="16" t="s">
        <v>48</v>
      </c>
      <c r="D33" s="17" t="n">
        <v>-15</v>
      </c>
      <c r="E33" s="18" t="n">
        <f aca="false">IF(D33="","",D33*5)</f>
        <v>-75</v>
      </c>
      <c r="F33" s="19" t="s">
        <v>453</v>
      </c>
      <c r="G33" s="20" t="str">
        <f aca="false">A33&amp;"|"&amp;B33&amp;"|"&amp;C33</f>
        <v>DO_Einde|Reconstructies|OidK</v>
      </c>
    </row>
    <row r="34" customFormat="false" ht="15" hidden="false" customHeight="false" outlineLevel="0" collapsed="false">
      <c r="A34" s="16" t="s">
        <v>291</v>
      </c>
      <c r="B34" s="16" t="s">
        <v>40</v>
      </c>
      <c r="C34" s="16" t="s">
        <v>41</v>
      </c>
      <c r="D34" s="17" t="n">
        <v>-15</v>
      </c>
      <c r="E34" s="18" t="n">
        <f aca="false">IF(D34="","",D34*5)</f>
        <v>-75</v>
      </c>
      <c r="F34" s="19" t="s">
        <v>459</v>
      </c>
      <c r="G34" s="20" t="str">
        <f aca="false">A34&amp;"|"&amp;B34&amp;"|"&amp;C34</f>
        <v>DO_Dossier_Einde|Klantgedreven|NOidK</v>
      </c>
    </row>
    <row r="35" customFormat="false" ht="15" hidden="false" customHeight="false" outlineLevel="0" collapsed="false">
      <c r="A35" s="16" t="s">
        <v>291</v>
      </c>
      <c r="B35" s="16" t="s">
        <v>40</v>
      </c>
      <c r="C35" s="16" t="s">
        <v>48</v>
      </c>
      <c r="D35" s="17" t="n">
        <v>-15</v>
      </c>
      <c r="E35" s="18" t="n">
        <f aca="false">IF(D35="","",D35*5)</f>
        <v>-75</v>
      </c>
      <c r="F35" s="19" t="s">
        <v>453</v>
      </c>
      <c r="G35" s="20" t="str">
        <f aca="false">A35&amp;"|"&amp;B35&amp;"|"&amp;C35</f>
        <v>DO_Dossier_Einde|Klantgedreven|OidK</v>
      </c>
    </row>
    <row r="36" customFormat="false" ht="15" hidden="false" customHeight="false" outlineLevel="0" collapsed="false">
      <c r="A36" s="16" t="s">
        <v>291</v>
      </c>
      <c r="B36" s="16" t="s">
        <v>47</v>
      </c>
      <c r="C36" s="16" t="s">
        <v>41</v>
      </c>
      <c r="D36" s="17" t="n">
        <v>-15</v>
      </c>
      <c r="E36" s="18" t="n">
        <f aca="false">IF(D36="","",D36*5)</f>
        <v>-75</v>
      </c>
      <c r="F36" s="19" t="s">
        <v>453</v>
      </c>
      <c r="G36" s="20" t="str">
        <f aca="false">A36&amp;"|"&amp;B36&amp;"|"&amp;C36</f>
        <v>DO_Dossier_Einde|Netgedreven|NOidK</v>
      </c>
    </row>
    <row r="37" customFormat="false" ht="15" hidden="false" customHeight="false" outlineLevel="0" collapsed="false">
      <c r="A37" s="16" t="s">
        <v>291</v>
      </c>
      <c r="B37" s="16" t="s">
        <v>47</v>
      </c>
      <c r="C37" s="16" t="s">
        <v>48</v>
      </c>
      <c r="D37" s="17" t="n">
        <v>-15</v>
      </c>
      <c r="E37" s="18" t="n">
        <f aca="false">IF(D37="","",D37*5)</f>
        <v>-75</v>
      </c>
      <c r="F37" s="19" t="s">
        <v>453</v>
      </c>
      <c r="G37" s="20" t="str">
        <f aca="false">A37&amp;"|"&amp;B37&amp;"|"&amp;C37</f>
        <v>DO_Dossier_Einde|Netgedreven|OidK</v>
      </c>
    </row>
    <row r="38" customFormat="false" ht="15" hidden="false" customHeight="false" outlineLevel="0" collapsed="false">
      <c r="A38" s="16" t="s">
        <v>291</v>
      </c>
      <c r="B38" s="16" t="s">
        <v>54</v>
      </c>
      <c r="C38" s="16" t="s">
        <v>41</v>
      </c>
      <c r="D38" s="17" t="n">
        <v>-15</v>
      </c>
      <c r="E38" s="18" t="n">
        <f aca="false">IF(D38="","",D38*5)</f>
        <v>-75</v>
      </c>
      <c r="F38" s="19" t="s">
        <v>453</v>
      </c>
      <c r="G38" s="20" t="str">
        <f aca="false">A38&amp;"|"&amp;B38&amp;"|"&amp;C38</f>
        <v>DO_Dossier_Einde|Reconstructies|NOidK</v>
      </c>
    </row>
    <row r="39" customFormat="false" ht="15" hidden="false" customHeight="false" outlineLevel="0" collapsed="false">
      <c r="A39" s="16" t="s">
        <v>291</v>
      </c>
      <c r="B39" s="16" t="s">
        <v>54</v>
      </c>
      <c r="C39" s="16" t="s">
        <v>48</v>
      </c>
      <c r="D39" s="17" t="n">
        <v>-15</v>
      </c>
      <c r="E39" s="18" t="n">
        <f aca="false">IF(D39="","",D39*5)</f>
        <v>-75</v>
      </c>
      <c r="F39" s="19" t="s">
        <v>453</v>
      </c>
      <c r="G39" s="20" t="str">
        <f aca="false">A39&amp;"|"&amp;B39&amp;"|"&amp;C39</f>
        <v>DO_Dossier_Einde|Reconstructies|OidK</v>
      </c>
    </row>
    <row r="40" customFormat="false" ht="15" hidden="false" customHeight="false" outlineLevel="0" collapsed="false">
      <c r="A40" s="16" t="s">
        <v>235</v>
      </c>
      <c r="B40" s="16" t="s">
        <v>40</v>
      </c>
      <c r="C40" s="16" t="s">
        <v>41</v>
      </c>
      <c r="D40" s="17" t="n">
        <v>-5</v>
      </c>
      <c r="E40" s="18" t="n">
        <f aca="false">IF(D40="","",D40*5)</f>
        <v>-25</v>
      </c>
      <c r="F40" s="19" t="s">
        <v>460</v>
      </c>
      <c r="G40" s="20" t="str">
        <f aca="false">A40&amp;"|"&amp;B40&amp;"|"&amp;C40</f>
        <v>Vergunning_Einde|Klantgedreven|NOidK</v>
      </c>
    </row>
    <row r="41" customFormat="false" ht="15" hidden="false" customHeight="false" outlineLevel="0" collapsed="false">
      <c r="A41" s="16" t="s">
        <v>235</v>
      </c>
      <c r="B41" s="16" t="s">
        <v>40</v>
      </c>
      <c r="C41" s="16" t="s">
        <v>48</v>
      </c>
      <c r="D41" s="17" t="n">
        <v>-5</v>
      </c>
      <c r="E41" s="18" t="n">
        <f aca="false">IF(D41="","",D41*5)</f>
        <v>-25</v>
      </c>
      <c r="F41" s="19" t="s">
        <v>453</v>
      </c>
      <c r="G41" s="20" t="str">
        <f aca="false">A41&amp;"|"&amp;B41&amp;"|"&amp;C41</f>
        <v>Vergunning_Einde|Klantgedreven|OidK</v>
      </c>
    </row>
    <row r="42" customFormat="false" ht="15" hidden="false" customHeight="false" outlineLevel="0" collapsed="false">
      <c r="A42" s="16" t="s">
        <v>235</v>
      </c>
      <c r="B42" s="16" t="s">
        <v>47</v>
      </c>
      <c r="C42" s="16" t="s">
        <v>41</v>
      </c>
      <c r="D42" s="17" t="n">
        <v>-5</v>
      </c>
      <c r="E42" s="18" t="n">
        <f aca="false">IF(D42="","",D42*5)</f>
        <v>-25</v>
      </c>
      <c r="F42" s="19" t="s">
        <v>453</v>
      </c>
      <c r="G42" s="20" t="str">
        <f aca="false">A42&amp;"|"&amp;B42&amp;"|"&amp;C42</f>
        <v>Vergunning_Einde|Netgedreven|NOidK</v>
      </c>
    </row>
    <row r="43" customFormat="false" ht="15" hidden="false" customHeight="false" outlineLevel="0" collapsed="false">
      <c r="A43" s="16" t="s">
        <v>235</v>
      </c>
      <c r="B43" s="16" t="s">
        <v>47</v>
      </c>
      <c r="C43" s="16" t="s">
        <v>48</v>
      </c>
      <c r="D43" s="17" t="n">
        <v>-5</v>
      </c>
      <c r="E43" s="18" t="n">
        <f aca="false">IF(D43="","",D43*5)</f>
        <v>-25</v>
      </c>
      <c r="F43" s="19" t="s">
        <v>453</v>
      </c>
      <c r="G43" s="20" t="str">
        <f aca="false">A43&amp;"|"&amp;B43&amp;"|"&amp;C43</f>
        <v>Vergunning_Einde|Netgedreven|OidK</v>
      </c>
    </row>
    <row r="44" customFormat="false" ht="15" hidden="false" customHeight="false" outlineLevel="0" collapsed="false">
      <c r="A44" s="16" t="s">
        <v>235</v>
      </c>
      <c r="B44" s="16" t="s">
        <v>54</v>
      </c>
      <c r="C44" s="16" t="s">
        <v>41</v>
      </c>
      <c r="D44" s="17" t="n">
        <v>-5</v>
      </c>
      <c r="E44" s="18" t="n">
        <f aca="false">IF(D44="","",D44*5)</f>
        <v>-25</v>
      </c>
      <c r="F44" s="19" t="s">
        <v>453</v>
      </c>
      <c r="G44" s="20" t="str">
        <f aca="false">A44&amp;"|"&amp;B44&amp;"|"&amp;C44</f>
        <v>Vergunning_Einde|Reconstructies|NOidK</v>
      </c>
    </row>
    <row r="45" customFormat="false" ht="15" hidden="false" customHeight="false" outlineLevel="0" collapsed="false">
      <c r="A45" s="16" t="s">
        <v>235</v>
      </c>
      <c r="B45" s="16" t="s">
        <v>54</v>
      </c>
      <c r="C45" s="16" t="s">
        <v>48</v>
      </c>
      <c r="D45" s="17" t="n">
        <v>-5</v>
      </c>
      <c r="E45" s="18" t="n">
        <f aca="false">IF(D45="","",D45*5)</f>
        <v>-25</v>
      </c>
      <c r="F45" s="19" t="s">
        <v>453</v>
      </c>
      <c r="G45" s="20" t="str">
        <f aca="false">A45&amp;"|"&amp;B45&amp;"|"&amp;C45</f>
        <v>Vergunning_Einde|Reconstructies|OidK</v>
      </c>
    </row>
    <row r="46" customFormat="false" ht="15" hidden="false" customHeight="false" outlineLevel="0" collapsed="false">
      <c r="A46" s="16" t="s">
        <v>303</v>
      </c>
      <c r="B46" s="16" t="s">
        <v>40</v>
      </c>
      <c r="C46" s="16" t="s">
        <v>41</v>
      </c>
      <c r="D46" s="17" t="n">
        <v>-7</v>
      </c>
      <c r="E46" s="18" t="n">
        <f aca="false">IF(D46="","",D46*5)</f>
        <v>-35</v>
      </c>
      <c r="F46" s="19" t="s">
        <v>461</v>
      </c>
      <c r="G46" s="20" t="str">
        <f aca="false">A46&amp;"|"&amp;B46&amp;"|"&amp;C46</f>
        <v>Begroting_Einde|Klantgedreven|NOidK</v>
      </c>
    </row>
    <row r="47" customFormat="false" ht="15" hidden="false" customHeight="false" outlineLevel="0" collapsed="false">
      <c r="A47" s="16" t="s">
        <v>303</v>
      </c>
      <c r="B47" s="16" t="s">
        <v>40</v>
      </c>
      <c r="C47" s="16" t="s">
        <v>48</v>
      </c>
      <c r="D47" s="17" t="n">
        <v>-7</v>
      </c>
      <c r="E47" s="18" t="n">
        <f aca="false">IF(D47="","",D47*5)</f>
        <v>-35</v>
      </c>
      <c r="F47" s="19" t="s">
        <v>453</v>
      </c>
      <c r="G47" s="20" t="str">
        <f aca="false">A47&amp;"|"&amp;B47&amp;"|"&amp;C47</f>
        <v>Begroting_Einde|Klantgedreven|OidK</v>
      </c>
    </row>
    <row r="48" customFormat="false" ht="15" hidden="false" customHeight="false" outlineLevel="0" collapsed="false">
      <c r="A48" s="16" t="s">
        <v>303</v>
      </c>
      <c r="B48" s="16" t="s">
        <v>47</v>
      </c>
      <c r="C48" s="16" t="s">
        <v>41</v>
      </c>
      <c r="D48" s="17" t="n">
        <v>-7</v>
      </c>
      <c r="E48" s="18" t="n">
        <f aca="false">IF(D48="","",D48*5)</f>
        <v>-35</v>
      </c>
      <c r="F48" s="19" t="s">
        <v>453</v>
      </c>
      <c r="G48" s="20" t="str">
        <f aca="false">A48&amp;"|"&amp;B48&amp;"|"&amp;C48</f>
        <v>Begroting_Einde|Netgedreven|NOidK</v>
      </c>
    </row>
    <row r="49" customFormat="false" ht="15" hidden="false" customHeight="false" outlineLevel="0" collapsed="false">
      <c r="A49" s="16" t="s">
        <v>303</v>
      </c>
      <c r="B49" s="16" t="s">
        <v>47</v>
      </c>
      <c r="C49" s="16" t="s">
        <v>48</v>
      </c>
      <c r="D49" s="17" t="n">
        <v>-7</v>
      </c>
      <c r="E49" s="18" t="n">
        <f aca="false">IF(D49="","",D49*5)</f>
        <v>-35</v>
      </c>
      <c r="F49" s="19" t="s">
        <v>453</v>
      </c>
      <c r="G49" s="20" t="str">
        <f aca="false">A49&amp;"|"&amp;B49&amp;"|"&amp;C49</f>
        <v>Begroting_Einde|Netgedreven|OidK</v>
      </c>
    </row>
    <row r="50" customFormat="false" ht="15" hidden="false" customHeight="false" outlineLevel="0" collapsed="false">
      <c r="A50" s="16" t="s">
        <v>303</v>
      </c>
      <c r="B50" s="16" t="s">
        <v>54</v>
      </c>
      <c r="C50" s="16" t="s">
        <v>41</v>
      </c>
      <c r="D50" s="17" t="n">
        <v>-7</v>
      </c>
      <c r="E50" s="18" t="n">
        <f aca="false">IF(D50="","",D50*5)</f>
        <v>-35</v>
      </c>
      <c r="F50" s="19" t="s">
        <v>453</v>
      </c>
      <c r="G50" s="20" t="str">
        <f aca="false">A50&amp;"|"&amp;B50&amp;"|"&amp;C50</f>
        <v>Begroting_Einde|Reconstructies|NOidK</v>
      </c>
    </row>
    <row r="51" customFormat="false" ht="15" hidden="false" customHeight="false" outlineLevel="0" collapsed="false">
      <c r="A51" s="16" t="s">
        <v>303</v>
      </c>
      <c r="B51" s="16" t="s">
        <v>54</v>
      </c>
      <c r="C51" s="16" t="s">
        <v>48</v>
      </c>
      <c r="D51" s="17" t="n">
        <v>-7</v>
      </c>
      <c r="E51" s="18" t="n">
        <f aca="false">IF(D51="","",D51*5)</f>
        <v>-35</v>
      </c>
      <c r="F51" s="19" t="s">
        <v>453</v>
      </c>
      <c r="G51" s="20" t="str">
        <f aca="false">A51&amp;"|"&amp;B51&amp;"|"&amp;C51</f>
        <v>Begroting_Einde|Reconstructies|OidK</v>
      </c>
    </row>
    <row r="52" customFormat="false" ht="15" hidden="false" customHeight="false" outlineLevel="0" collapsed="false">
      <c r="A52" s="16" t="s">
        <v>309</v>
      </c>
      <c r="B52" s="16" t="s">
        <v>40</v>
      </c>
      <c r="C52" s="16" t="s">
        <v>41</v>
      </c>
      <c r="D52" s="17" t="n">
        <v>-7</v>
      </c>
      <c r="E52" s="18" t="n">
        <f aca="false">IF(D52="","",D52*5)</f>
        <v>-35</v>
      </c>
      <c r="F52" s="19" t="s">
        <v>462</v>
      </c>
      <c r="G52" s="20" t="str">
        <f aca="false">A52&amp;"|"&amp;B52&amp;"|"&amp;C52</f>
        <v>Materiaal_Einde|Klantgedreven|NOidK</v>
      </c>
    </row>
    <row r="53" customFormat="false" ht="15" hidden="false" customHeight="false" outlineLevel="0" collapsed="false">
      <c r="A53" s="16" t="s">
        <v>309</v>
      </c>
      <c r="B53" s="16" t="s">
        <v>40</v>
      </c>
      <c r="C53" s="16" t="s">
        <v>48</v>
      </c>
      <c r="D53" s="17" t="n">
        <v>-7</v>
      </c>
      <c r="E53" s="18" t="n">
        <f aca="false">IF(D53="","",D53*5)</f>
        <v>-35</v>
      </c>
      <c r="F53" s="19" t="s">
        <v>453</v>
      </c>
      <c r="G53" s="20" t="str">
        <f aca="false">A53&amp;"|"&amp;B53&amp;"|"&amp;C53</f>
        <v>Materiaal_Einde|Klantgedreven|OidK</v>
      </c>
    </row>
    <row r="54" customFormat="false" ht="15" hidden="false" customHeight="false" outlineLevel="0" collapsed="false">
      <c r="A54" s="16" t="s">
        <v>309</v>
      </c>
      <c r="B54" s="16" t="s">
        <v>47</v>
      </c>
      <c r="C54" s="16" t="s">
        <v>41</v>
      </c>
      <c r="D54" s="17" t="n">
        <v>-7</v>
      </c>
      <c r="E54" s="18" t="n">
        <f aca="false">IF(D54="","",D54*5)</f>
        <v>-35</v>
      </c>
      <c r="F54" s="19" t="s">
        <v>453</v>
      </c>
      <c r="G54" s="20" t="str">
        <f aca="false">A54&amp;"|"&amp;B54&amp;"|"&amp;C54</f>
        <v>Materiaal_Einde|Netgedreven|NOidK</v>
      </c>
    </row>
    <row r="55" customFormat="false" ht="15" hidden="false" customHeight="false" outlineLevel="0" collapsed="false">
      <c r="A55" s="16" t="s">
        <v>309</v>
      </c>
      <c r="B55" s="16" t="s">
        <v>47</v>
      </c>
      <c r="C55" s="16" t="s">
        <v>48</v>
      </c>
      <c r="D55" s="17" t="n">
        <v>-7</v>
      </c>
      <c r="E55" s="18" t="n">
        <f aca="false">IF(D55="","",D55*5)</f>
        <v>-35</v>
      </c>
      <c r="F55" s="19" t="s">
        <v>453</v>
      </c>
      <c r="G55" s="20" t="str">
        <f aca="false">A55&amp;"|"&amp;B55&amp;"|"&amp;C55</f>
        <v>Materiaal_Einde|Netgedreven|OidK</v>
      </c>
    </row>
    <row r="56" customFormat="false" ht="15" hidden="false" customHeight="false" outlineLevel="0" collapsed="false">
      <c r="A56" s="16" t="s">
        <v>309</v>
      </c>
      <c r="B56" s="16" t="s">
        <v>54</v>
      </c>
      <c r="C56" s="16" t="s">
        <v>41</v>
      </c>
      <c r="D56" s="17" t="n">
        <v>-7</v>
      </c>
      <c r="E56" s="18" t="n">
        <f aca="false">IF(D56="","",D56*5)</f>
        <v>-35</v>
      </c>
      <c r="F56" s="19" t="s">
        <v>453</v>
      </c>
      <c r="G56" s="20" t="str">
        <f aca="false">A56&amp;"|"&amp;B56&amp;"|"&amp;C56</f>
        <v>Materiaal_Einde|Reconstructies|NOidK</v>
      </c>
    </row>
    <row r="57" customFormat="false" ht="15" hidden="false" customHeight="false" outlineLevel="0" collapsed="false">
      <c r="A57" s="16" t="s">
        <v>309</v>
      </c>
      <c r="B57" s="16" t="s">
        <v>54</v>
      </c>
      <c r="C57" s="16" t="s">
        <v>48</v>
      </c>
      <c r="D57" s="17" t="n">
        <v>-7</v>
      </c>
      <c r="E57" s="18" t="n">
        <f aca="false">IF(D57="","",D57*5)</f>
        <v>-35</v>
      </c>
      <c r="F57" s="19" t="s">
        <v>453</v>
      </c>
      <c r="G57" s="20" t="str">
        <f aca="false">A57&amp;"|"&amp;B57&amp;"|"&amp;C57</f>
        <v>Materiaal_Einde|Reconstructies|OidK</v>
      </c>
    </row>
    <row r="58" customFormat="false" ht="15" hidden="false" customHeight="false" outlineLevel="0" collapsed="false">
      <c r="A58" s="16" t="s">
        <v>315</v>
      </c>
      <c r="B58" s="16" t="s">
        <v>40</v>
      </c>
      <c r="C58" s="16" t="s">
        <v>41</v>
      </c>
      <c r="D58" s="17" t="n">
        <v>-5</v>
      </c>
      <c r="E58" s="18" t="n">
        <f aca="false">IF(D58="","",D58*5)</f>
        <v>-25</v>
      </c>
      <c r="F58" s="19" t="s">
        <v>463</v>
      </c>
      <c r="G58" s="20" t="str">
        <f aca="false">A58&amp;"|"&amp;B58&amp;"|"&amp;C58</f>
        <v>Kickoff_Einde|Klantgedreven|NOidK</v>
      </c>
    </row>
    <row r="59" customFormat="false" ht="15" hidden="false" customHeight="false" outlineLevel="0" collapsed="false">
      <c r="A59" s="16" t="s">
        <v>315</v>
      </c>
      <c r="B59" s="16" t="s">
        <v>40</v>
      </c>
      <c r="C59" s="16" t="s">
        <v>48</v>
      </c>
      <c r="D59" s="17" t="n">
        <v>-5</v>
      </c>
      <c r="E59" s="18" t="n">
        <f aca="false">IF(D59="","",D59*5)</f>
        <v>-25</v>
      </c>
      <c r="F59" s="19" t="s">
        <v>453</v>
      </c>
      <c r="G59" s="20" t="str">
        <f aca="false">A59&amp;"|"&amp;B59&amp;"|"&amp;C59</f>
        <v>Kickoff_Einde|Klantgedreven|OidK</v>
      </c>
    </row>
    <row r="60" customFormat="false" ht="15" hidden="false" customHeight="false" outlineLevel="0" collapsed="false">
      <c r="A60" s="16" t="s">
        <v>315</v>
      </c>
      <c r="B60" s="16" t="s">
        <v>47</v>
      </c>
      <c r="C60" s="16" t="s">
        <v>41</v>
      </c>
      <c r="D60" s="17" t="n">
        <v>-5</v>
      </c>
      <c r="E60" s="18" t="n">
        <f aca="false">IF(D60="","",D60*5)</f>
        <v>-25</v>
      </c>
      <c r="F60" s="19" t="s">
        <v>453</v>
      </c>
      <c r="G60" s="20" t="str">
        <f aca="false">A60&amp;"|"&amp;B60&amp;"|"&amp;C60</f>
        <v>Kickoff_Einde|Netgedreven|NOidK</v>
      </c>
    </row>
    <row r="61" customFormat="false" ht="15" hidden="false" customHeight="false" outlineLevel="0" collapsed="false">
      <c r="A61" s="16" t="s">
        <v>315</v>
      </c>
      <c r="B61" s="16" t="s">
        <v>47</v>
      </c>
      <c r="C61" s="16" t="s">
        <v>48</v>
      </c>
      <c r="D61" s="17" t="n">
        <v>-5</v>
      </c>
      <c r="E61" s="18" t="n">
        <f aca="false">IF(D61="","",D61*5)</f>
        <v>-25</v>
      </c>
      <c r="F61" s="19" t="s">
        <v>453</v>
      </c>
      <c r="G61" s="20" t="str">
        <f aca="false">A61&amp;"|"&amp;B61&amp;"|"&amp;C61</f>
        <v>Kickoff_Einde|Netgedreven|OidK</v>
      </c>
    </row>
    <row r="62" customFormat="false" ht="15" hidden="false" customHeight="false" outlineLevel="0" collapsed="false">
      <c r="A62" s="16" t="s">
        <v>315</v>
      </c>
      <c r="B62" s="16" t="s">
        <v>54</v>
      </c>
      <c r="C62" s="16" t="s">
        <v>41</v>
      </c>
      <c r="D62" s="17" t="n">
        <v>-5</v>
      </c>
      <c r="E62" s="18" t="n">
        <f aca="false">IF(D62="","",D62*5)</f>
        <v>-25</v>
      </c>
      <c r="F62" s="19" t="s">
        <v>453</v>
      </c>
      <c r="G62" s="20" t="str">
        <f aca="false">A62&amp;"|"&amp;B62&amp;"|"&amp;C62</f>
        <v>Kickoff_Einde|Reconstructies|NOidK</v>
      </c>
    </row>
    <row r="63" customFormat="false" ht="15" hidden="false" customHeight="false" outlineLevel="0" collapsed="false">
      <c r="A63" s="16" t="s">
        <v>315</v>
      </c>
      <c r="B63" s="16" t="s">
        <v>54</v>
      </c>
      <c r="C63" s="16" t="s">
        <v>48</v>
      </c>
      <c r="D63" s="17" t="n">
        <v>-5</v>
      </c>
      <c r="E63" s="18" t="n">
        <f aca="false">IF(D63="","",D63*5)</f>
        <v>-25</v>
      </c>
      <c r="F63" s="19" t="s">
        <v>453</v>
      </c>
      <c r="G63" s="20" t="str">
        <f aca="false">A63&amp;"|"&amp;B63&amp;"|"&amp;C63</f>
        <v>Kickoff_Einde|Reconstructies|OidK</v>
      </c>
    </row>
    <row r="64" customFormat="false" ht="15" hidden="false" customHeight="false" outlineLevel="0" collapsed="false">
      <c r="A64" s="16" t="s">
        <v>249</v>
      </c>
      <c r="B64" s="16" t="s">
        <v>40</v>
      </c>
      <c r="C64" s="16" t="s">
        <v>41</v>
      </c>
      <c r="D64" s="17" t="n">
        <v>-4</v>
      </c>
      <c r="E64" s="18" t="n">
        <f aca="false">IF(D64="","",D64*5)</f>
        <v>-20</v>
      </c>
      <c r="F64" s="19" t="s">
        <v>464</v>
      </c>
      <c r="G64" s="20" t="str">
        <f aca="false">A64&amp;"|"&amp;B64&amp;"|"&amp;C64</f>
        <v>WVB_Uitv_Start|Klantgedreven|NOidK</v>
      </c>
    </row>
    <row r="65" customFormat="false" ht="15" hidden="false" customHeight="false" outlineLevel="0" collapsed="false">
      <c r="A65" s="16" t="s">
        <v>249</v>
      </c>
      <c r="B65" s="16" t="s">
        <v>40</v>
      </c>
      <c r="C65" s="16" t="s">
        <v>48</v>
      </c>
      <c r="D65" s="17" t="n">
        <v>-4</v>
      </c>
      <c r="E65" s="18" t="n">
        <f aca="false">IF(D65="","",D65*5)</f>
        <v>-20</v>
      </c>
      <c r="F65" s="19" t="s">
        <v>453</v>
      </c>
      <c r="G65" s="20" t="str">
        <f aca="false">A65&amp;"|"&amp;B65&amp;"|"&amp;C65</f>
        <v>WVB_Uitv_Start|Klantgedreven|OidK</v>
      </c>
    </row>
    <row r="66" customFormat="false" ht="15" hidden="false" customHeight="false" outlineLevel="0" collapsed="false">
      <c r="A66" s="16" t="s">
        <v>249</v>
      </c>
      <c r="B66" s="16" t="s">
        <v>47</v>
      </c>
      <c r="C66" s="16" t="s">
        <v>41</v>
      </c>
      <c r="D66" s="17" t="n">
        <v>-4</v>
      </c>
      <c r="E66" s="18" t="n">
        <f aca="false">IF(D66="","",D66*5)</f>
        <v>-20</v>
      </c>
      <c r="F66" s="19" t="s">
        <v>453</v>
      </c>
      <c r="G66" s="20" t="str">
        <f aca="false">A66&amp;"|"&amp;B66&amp;"|"&amp;C66</f>
        <v>WVB_Uitv_Start|Netgedreven|NOidK</v>
      </c>
    </row>
    <row r="67" customFormat="false" ht="15" hidden="false" customHeight="false" outlineLevel="0" collapsed="false">
      <c r="A67" s="16" t="s">
        <v>249</v>
      </c>
      <c r="B67" s="16" t="s">
        <v>47</v>
      </c>
      <c r="C67" s="16" t="s">
        <v>48</v>
      </c>
      <c r="D67" s="17" t="n">
        <v>-4</v>
      </c>
      <c r="E67" s="18" t="n">
        <f aca="false">IF(D67="","",D67*5)</f>
        <v>-20</v>
      </c>
      <c r="F67" s="19" t="s">
        <v>453</v>
      </c>
      <c r="G67" s="20" t="str">
        <f aca="false">A67&amp;"|"&amp;B67&amp;"|"&amp;C67</f>
        <v>WVB_Uitv_Start|Netgedreven|OidK</v>
      </c>
    </row>
    <row r="68" customFormat="false" ht="15" hidden="false" customHeight="false" outlineLevel="0" collapsed="false">
      <c r="A68" s="16" t="s">
        <v>249</v>
      </c>
      <c r="B68" s="16" t="s">
        <v>54</v>
      </c>
      <c r="C68" s="16" t="s">
        <v>41</v>
      </c>
      <c r="D68" s="17" t="n">
        <v>-4</v>
      </c>
      <c r="E68" s="18" t="n">
        <f aca="false">IF(D68="","",D68*5)</f>
        <v>-20</v>
      </c>
      <c r="F68" s="19" t="s">
        <v>453</v>
      </c>
      <c r="G68" s="20" t="str">
        <f aca="false">A68&amp;"|"&amp;B68&amp;"|"&amp;C68</f>
        <v>WVB_Uitv_Start|Reconstructies|NOidK</v>
      </c>
    </row>
    <row r="69" customFormat="false" ht="15" hidden="false" customHeight="false" outlineLevel="0" collapsed="false">
      <c r="A69" s="16" t="s">
        <v>249</v>
      </c>
      <c r="B69" s="16" t="s">
        <v>54</v>
      </c>
      <c r="C69" s="16" t="s">
        <v>48</v>
      </c>
      <c r="D69" s="17" t="n">
        <v>-4</v>
      </c>
      <c r="E69" s="18" t="n">
        <f aca="false">IF(D69="","",D69*5)</f>
        <v>-20</v>
      </c>
      <c r="F69" s="19" t="s">
        <v>453</v>
      </c>
      <c r="G69" s="20" t="str">
        <f aca="false">A69&amp;"|"&amp;B69&amp;"|"&amp;C69</f>
        <v>WVB_Uitv_Start|Reconstructies|OidK</v>
      </c>
    </row>
    <row r="70" customFormat="false" ht="15" hidden="false" customHeight="false" outlineLevel="0" collapsed="false">
      <c r="A70" s="16" t="s">
        <v>321</v>
      </c>
      <c r="B70" s="16" t="s">
        <v>40</v>
      </c>
      <c r="C70" s="16" t="s">
        <v>41</v>
      </c>
      <c r="D70" s="17" t="n">
        <v>-1</v>
      </c>
      <c r="E70" s="18" t="n">
        <f aca="false">IF(D70="","",D70*5)</f>
        <v>-5</v>
      </c>
      <c r="F70" s="19" t="s">
        <v>465</v>
      </c>
      <c r="G70" s="20" t="str">
        <f aca="false">A70&amp;"|"&amp;B70&amp;"|"&amp;C70</f>
        <v>Startwerk_Einde|Klantgedreven|NOidK</v>
      </c>
    </row>
    <row r="71" customFormat="false" ht="15" hidden="false" customHeight="false" outlineLevel="0" collapsed="false">
      <c r="A71" s="16" t="s">
        <v>321</v>
      </c>
      <c r="B71" s="16" t="s">
        <v>40</v>
      </c>
      <c r="C71" s="16" t="s">
        <v>48</v>
      </c>
      <c r="D71" s="17" t="n">
        <v>-1</v>
      </c>
      <c r="E71" s="18" t="n">
        <f aca="false">IF(D71="","",D71*5)</f>
        <v>-5</v>
      </c>
      <c r="F71" s="19" t="s">
        <v>453</v>
      </c>
      <c r="G71" s="20" t="str">
        <f aca="false">A71&amp;"|"&amp;B71&amp;"|"&amp;C71</f>
        <v>Startwerk_Einde|Klantgedreven|OidK</v>
      </c>
    </row>
    <row r="72" customFormat="false" ht="15" hidden="false" customHeight="false" outlineLevel="0" collapsed="false">
      <c r="A72" s="16" t="s">
        <v>321</v>
      </c>
      <c r="B72" s="16" t="s">
        <v>47</v>
      </c>
      <c r="C72" s="16" t="s">
        <v>41</v>
      </c>
      <c r="D72" s="17" t="n">
        <v>-1</v>
      </c>
      <c r="E72" s="18" t="n">
        <f aca="false">IF(D72="","",D72*5)</f>
        <v>-5</v>
      </c>
      <c r="F72" s="19" t="s">
        <v>453</v>
      </c>
      <c r="G72" s="20" t="str">
        <f aca="false">A72&amp;"|"&amp;B72&amp;"|"&amp;C72</f>
        <v>Startwerk_Einde|Netgedreven|NOidK</v>
      </c>
    </row>
    <row r="73" customFormat="false" ht="15" hidden="false" customHeight="false" outlineLevel="0" collapsed="false">
      <c r="A73" s="16" t="s">
        <v>321</v>
      </c>
      <c r="B73" s="16" t="s">
        <v>47</v>
      </c>
      <c r="C73" s="16" t="s">
        <v>48</v>
      </c>
      <c r="D73" s="17" t="n">
        <v>-1</v>
      </c>
      <c r="E73" s="18" t="n">
        <f aca="false">IF(D73="","",D73*5)</f>
        <v>-5</v>
      </c>
      <c r="F73" s="19" t="s">
        <v>453</v>
      </c>
      <c r="G73" s="20" t="str">
        <f aca="false">A73&amp;"|"&amp;B73&amp;"|"&amp;C73</f>
        <v>Startwerk_Einde|Netgedreven|OidK</v>
      </c>
    </row>
    <row r="74" customFormat="false" ht="15" hidden="false" customHeight="false" outlineLevel="0" collapsed="false">
      <c r="A74" s="16" t="s">
        <v>321</v>
      </c>
      <c r="B74" s="16" t="s">
        <v>54</v>
      </c>
      <c r="C74" s="16" t="s">
        <v>41</v>
      </c>
      <c r="D74" s="17" t="n">
        <v>-1</v>
      </c>
      <c r="E74" s="18" t="n">
        <f aca="false">IF(D74="","",D74*5)</f>
        <v>-5</v>
      </c>
      <c r="F74" s="19" t="s">
        <v>453</v>
      </c>
      <c r="G74" s="20" t="str">
        <f aca="false">A74&amp;"|"&amp;B74&amp;"|"&amp;C74</f>
        <v>Startwerk_Einde|Reconstructies|NOidK</v>
      </c>
    </row>
    <row r="75" customFormat="false" ht="15" hidden="false" customHeight="false" outlineLevel="0" collapsed="false">
      <c r="A75" s="16" t="s">
        <v>321</v>
      </c>
      <c r="B75" s="16" t="s">
        <v>54</v>
      </c>
      <c r="C75" s="16" t="s">
        <v>48</v>
      </c>
      <c r="D75" s="17" t="n">
        <v>-1</v>
      </c>
      <c r="E75" s="18" t="n">
        <f aca="false">IF(D75="","",D75*5)</f>
        <v>-5</v>
      </c>
      <c r="F75" s="19" t="s">
        <v>453</v>
      </c>
      <c r="G75" s="20" t="str">
        <f aca="false">A75&amp;"|"&amp;B75&amp;"|"&amp;C75</f>
        <v>Startwerk_Einde|Reconstructies|OidK</v>
      </c>
    </row>
  </sheetData>
  <mergeCells count="1">
    <mergeCell ref="A1:F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4"/>
    <col collapsed="false" customWidth="true" hidden="false" outlineLevel="0" max="3" min="2" style="0" width="32"/>
    <col collapsed="false" customWidth="true" hidden="false" outlineLevel="0" max="4" min="4" style="0" width="18"/>
    <col collapsed="false" customWidth="true" hidden="false" outlineLevel="0" max="5" min="5" style="0" width="14"/>
    <col collapsed="false" customWidth="true" hidden="false" outlineLevel="0" max="6" min="6" style="0" width="18"/>
    <col collapsed="false" customWidth="true" hidden="false" outlineLevel="0" max="7" min="7" style="0" width="10"/>
    <col collapsed="false" customWidth="true" hidden="false" outlineLevel="0" max="8" min="8" style="0" width="24"/>
    <col collapsed="false" customWidth="true" hidden="false" outlineLevel="0" max="9" min="9" style="0" width="22"/>
    <col collapsed="false" customWidth="true" hidden="false" outlineLevel="0" max="10" min="10" style="0" width="40"/>
  </cols>
  <sheetData>
    <row r="1" customFormat="false" ht="21.75" hidden="false" customHeight="true" outlineLevel="0" collapsed="false">
      <c r="A1" s="1" t="s">
        <v>466</v>
      </c>
      <c r="B1" s="1"/>
      <c r="C1" s="1"/>
      <c r="D1" s="1"/>
      <c r="E1" s="1"/>
      <c r="F1" s="1"/>
      <c r="G1" s="1"/>
      <c r="H1" s="1"/>
      <c r="I1" s="1"/>
      <c r="J1" s="1"/>
    </row>
    <row r="3" customFormat="false" ht="25.5" hidden="false" customHeight="true" outlineLevel="0" collapsed="false">
      <c r="A3" s="12" t="s">
        <v>467</v>
      </c>
      <c r="B3" s="12" t="s">
        <v>468</v>
      </c>
      <c r="C3" s="12" t="s">
        <v>469</v>
      </c>
      <c r="D3" s="12" t="s">
        <v>470</v>
      </c>
      <c r="E3" s="12" t="s">
        <v>471</v>
      </c>
      <c r="F3" s="12" t="s">
        <v>96</v>
      </c>
      <c r="G3" s="12" t="s">
        <v>97</v>
      </c>
      <c r="H3" s="12" t="s">
        <v>44</v>
      </c>
      <c r="I3" s="12" t="s">
        <v>472</v>
      </c>
      <c r="J3" s="12" t="s">
        <v>473</v>
      </c>
    </row>
    <row r="4" customFormat="false" ht="15" hidden="false" customHeight="false" outlineLevel="0" collapsed="false">
      <c r="A4" s="21" t="s">
        <v>474</v>
      </c>
      <c r="B4" s="21" t="s">
        <v>475</v>
      </c>
      <c r="C4" s="21" t="s">
        <v>476</v>
      </c>
      <c r="D4" s="21" t="s">
        <v>477</v>
      </c>
      <c r="E4" s="22" t="n">
        <v>46296</v>
      </c>
      <c r="F4" s="21" t="s">
        <v>54</v>
      </c>
      <c r="G4" s="21" t="s">
        <v>48</v>
      </c>
      <c r="H4" s="21" t="s">
        <v>478</v>
      </c>
      <c r="I4" s="21" t="s">
        <v>479</v>
      </c>
      <c r="J4" s="21" t="s">
        <v>480</v>
      </c>
    </row>
    <row r="5" customFormat="false" ht="15" hidden="false" customHeight="false" outlineLevel="0" collapsed="false">
      <c r="A5" s="21" t="s">
        <v>481</v>
      </c>
      <c r="B5" s="21" t="s">
        <v>482</v>
      </c>
      <c r="C5" s="21" t="s">
        <v>483</v>
      </c>
      <c r="D5" s="21" t="s">
        <v>484</v>
      </c>
      <c r="E5" s="22" t="n">
        <v>46371</v>
      </c>
      <c r="F5" s="21" t="s">
        <v>47</v>
      </c>
      <c r="G5" s="21" t="s">
        <v>41</v>
      </c>
      <c r="H5" s="21" t="s">
        <v>485</v>
      </c>
      <c r="I5" s="21" t="s">
        <v>486</v>
      </c>
      <c r="J5" s="21" t="s">
        <v>487</v>
      </c>
    </row>
    <row r="6" customFormat="false" ht="15" hidden="false" customHeight="false" outlineLevel="0" collapsed="false">
      <c r="A6" s="21" t="s">
        <v>488</v>
      </c>
      <c r="B6" s="21" t="s">
        <v>489</v>
      </c>
      <c r="C6" s="21" t="s">
        <v>490</v>
      </c>
      <c r="D6" s="21" t="s">
        <v>477</v>
      </c>
      <c r="E6" s="22" t="n">
        <v>46447</v>
      </c>
      <c r="F6" s="21" t="s">
        <v>40</v>
      </c>
      <c r="G6" s="21" t="s">
        <v>41</v>
      </c>
      <c r="H6" s="21" t="s">
        <v>491</v>
      </c>
      <c r="I6" s="21" t="s">
        <v>492</v>
      </c>
      <c r="J6" s="21" t="s">
        <v>493</v>
      </c>
    </row>
    <row r="7" customFormat="false" ht="35.05" hidden="false" customHeight="false" outlineLevel="0" collapsed="false">
      <c r="A7" s="21" t="s">
        <v>494</v>
      </c>
      <c r="B7" s="21" t="s">
        <v>495</v>
      </c>
      <c r="C7" s="21" t="s">
        <v>496</v>
      </c>
      <c r="D7" s="21" t="s">
        <v>497</v>
      </c>
      <c r="E7" s="22" t="n">
        <v>46398</v>
      </c>
      <c r="F7" s="21" t="s">
        <v>47</v>
      </c>
      <c r="G7" s="21" t="s">
        <v>48</v>
      </c>
      <c r="H7" s="21" t="s">
        <v>498</v>
      </c>
      <c r="I7" s="21" t="s">
        <v>499</v>
      </c>
      <c r="J7" s="21" t="s">
        <v>500</v>
      </c>
    </row>
  </sheetData>
  <mergeCells count="1">
    <mergeCell ref="A1:J1"/>
  </mergeCells>
  <dataValidations count="2">
    <dataValidation allowBlank="true" errorStyle="stop" operator="between" showDropDown="false" showErrorMessage="false" showInputMessage="false" sqref="F4:F200" type="list">
      <formula1>lst_Routes</formula1>
      <formula2>0</formula2>
    </dataValidation>
    <dataValidation allowBlank="true" errorStyle="stop" operator="between" showDropDown="false" showErrorMessage="false" showInputMessage="false" sqref="G4:G200" type="list">
      <formula1>lst_Varianten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20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5" ySplit="3" topLeftCell="F4" activePane="bottomRight" state="frozen"/>
      <selection pane="topLeft" activeCell="A1" activeCellId="0" sqref="A1"/>
      <selection pane="topRight" activeCell="F1" activeCellId="0" sqref="F1"/>
      <selection pane="bottomLeft" activeCell="A4" activeCellId="0" sqref="A4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4"/>
    <col collapsed="false" customWidth="true" hidden="false" outlineLevel="0" max="2" min="2" style="0" width="28"/>
    <col collapsed="false" customWidth="true" hidden="false" outlineLevel="0" max="3" min="3" style="0" width="13"/>
    <col collapsed="false" customWidth="true" hidden="false" outlineLevel="0" max="4" min="4" style="0" width="16"/>
    <col collapsed="false" customWidth="true" hidden="false" outlineLevel="0" max="5" min="5" style="0" width="10"/>
    <col collapsed="false" customWidth="true" hidden="false" outlineLevel="0" max="6" min="6" style="0" width="18"/>
    <col collapsed="false" customWidth="true" hidden="false" outlineLevel="0" max="7" min="7" style="0" width="17"/>
    <col collapsed="false" customWidth="true" hidden="false" outlineLevel="0" max="8" min="8" style="0" width="42"/>
    <col collapsed="false" customWidth="true" hidden="false" outlineLevel="0" max="9" min="9" style="0" width="14"/>
    <col collapsed="false" customWidth="true" hidden="false" outlineLevel="0" max="10" min="10" style="0" width="13"/>
    <col collapsed="false" customWidth="true" hidden="false" outlineLevel="0" max="11" min="11" style="0" width="20"/>
    <col collapsed="false" customWidth="true" hidden="false" outlineLevel="0" max="14" min="12" style="0" width="13"/>
    <col collapsed="false" customWidth="true" hidden="false" outlineLevel="0" max="15" min="15" style="0" width="22"/>
    <col collapsed="false" customWidth="true" hidden="false" outlineLevel="0" max="16" min="16" style="0" width="14"/>
    <col collapsed="false" customWidth="true" hidden="false" outlineLevel="0" max="18" min="17" style="0" width="13"/>
    <col collapsed="false" customWidth="true" hidden="false" outlineLevel="0" max="22" min="19" style="0" width="15"/>
    <col collapsed="false" customWidth="true" hidden="false" outlineLevel="0" max="24" min="23" style="0" width="12"/>
    <col collapsed="false" customWidth="true" hidden="false" outlineLevel="0" max="25" min="25" style="0" width="10"/>
    <col collapsed="false" customWidth="true" hidden="false" outlineLevel="0" max="27" min="26" style="0" width="14"/>
    <col collapsed="false" customWidth="true" hidden="false" outlineLevel="0" max="28" min="28" style="0" width="9"/>
    <col collapsed="false" customWidth="true" hidden="false" outlineLevel="0" max="29" min="29" style="0" width="28"/>
    <col collapsed="false" customWidth="true" hidden="false" outlineLevel="0" max="30" min="30" style="0" width="36"/>
    <col collapsed="false" customWidth="true" hidden="false" outlineLevel="0" max="31" min="31" style="0" width="15"/>
    <col collapsed="false" customWidth="true" hidden="false" outlineLevel="0" max="32" min="32" style="0" width="18"/>
  </cols>
  <sheetData>
    <row r="1" customFormat="false" ht="25.5" hidden="false" customHeight="true" outlineLevel="0" collapsed="false">
      <c r="A1" s="1" t="s">
        <v>501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3" customFormat="false" ht="36" hidden="false" customHeight="true" outlineLevel="0" collapsed="false">
      <c r="A3" s="12" t="s">
        <v>467</v>
      </c>
      <c r="B3" s="12" t="s">
        <v>468</v>
      </c>
      <c r="C3" s="12" t="s">
        <v>471</v>
      </c>
      <c r="D3" s="12" t="s">
        <v>96</v>
      </c>
      <c r="E3" s="12" t="s">
        <v>97</v>
      </c>
      <c r="F3" s="12" t="s">
        <v>93</v>
      </c>
      <c r="G3" s="12" t="s">
        <v>94</v>
      </c>
      <c r="H3" s="12" t="s">
        <v>95</v>
      </c>
      <c r="I3" s="12" t="s">
        <v>92</v>
      </c>
      <c r="J3" s="12" t="s">
        <v>98</v>
      </c>
      <c r="K3" s="12" t="s">
        <v>99</v>
      </c>
      <c r="L3" s="12" t="s">
        <v>502</v>
      </c>
      <c r="M3" s="12" t="s">
        <v>101</v>
      </c>
      <c r="N3" s="12" t="s">
        <v>102</v>
      </c>
      <c r="O3" s="12" t="s">
        <v>503</v>
      </c>
      <c r="P3" s="12" t="s">
        <v>504</v>
      </c>
      <c r="Q3" s="12" t="s">
        <v>505</v>
      </c>
      <c r="R3" s="12" t="s">
        <v>506</v>
      </c>
      <c r="S3" s="12" t="s">
        <v>507</v>
      </c>
      <c r="T3" s="12" t="s">
        <v>508</v>
      </c>
      <c r="U3" s="12" t="s">
        <v>509</v>
      </c>
      <c r="V3" s="12" t="s">
        <v>510</v>
      </c>
      <c r="W3" s="12" t="s">
        <v>511</v>
      </c>
      <c r="X3" s="12" t="s">
        <v>512</v>
      </c>
      <c r="Y3" s="12" t="s">
        <v>513</v>
      </c>
      <c r="Z3" s="12" t="s">
        <v>514</v>
      </c>
      <c r="AA3" s="12" t="s">
        <v>515</v>
      </c>
      <c r="AB3" s="12" t="s">
        <v>516</v>
      </c>
      <c r="AC3" s="12" t="s">
        <v>517</v>
      </c>
      <c r="AD3" s="12" t="s">
        <v>518</v>
      </c>
      <c r="AE3" s="12" t="s">
        <v>519</v>
      </c>
      <c r="AF3" s="12" t="s">
        <v>520</v>
      </c>
    </row>
    <row r="4" customFormat="false" ht="15" hidden="false" customHeight="false" outlineLevel="0" collapsed="false">
      <c r="A4" s="21" t="s">
        <v>474</v>
      </c>
      <c r="B4" s="23" t="str">
        <f aca="false">IF(A4="","",IFERROR(INDEX(tbl_Proj_Naam,MATCH(A4,tbl_Proj_ID,0)),"—"))</f>
        <v>REC Hoofdstraat Rijnmond</v>
      </c>
      <c r="C4" s="24" t="n">
        <f aca="false">IF(A4="","",IFERROR(INDEX(tbl_Proj_GSU,MATCH(A4,tbl_Proj_ID,0)),""))</f>
        <v>46296</v>
      </c>
      <c r="D4" s="23" t="str">
        <f aca="false">IF(A4="","",IFERROR(INDEX(tbl_Proj_Rt,MATCH(A4,tbl_Proj_ID,0)),""))</f>
        <v>Reconstructies</v>
      </c>
      <c r="E4" s="23" t="str">
        <f aca="false">IF(A4="","",IFERROR(INDEX(tbl_Proj_Vt,MATCH(A4,tbl_Proj_ID,0)),""))</f>
        <v>OidK</v>
      </c>
      <c r="F4" s="21" t="s">
        <v>42</v>
      </c>
      <c r="G4" s="21" t="s">
        <v>112</v>
      </c>
      <c r="H4" s="21" t="s">
        <v>113</v>
      </c>
      <c r="I4" s="23" t="str">
        <f aca="false">IF(OR(F4="",H4=""),"",IFERROR(INDEX(tbl_Keuzes_ItemID,MATCH(LEFT(F4,1)&amp;"|"&amp;G4&amp;"|"&amp;H4,tbl_Keuzes_Key,0)),""))</f>
        <v>A-QS-GEO</v>
      </c>
      <c r="J4" s="25" t="n">
        <f aca="false">IFERROR(IF(I4="","",VLOOKUP(I4,Normtijden_Config!$A$4:$S$55,7,FALSE())),"")</f>
        <v>10</v>
      </c>
      <c r="K4" s="23" t="str">
        <f aca="false">IFERROR(IF(I4="","",VLOOKUP(I4,Normtijden_Config!$A$4:$S$55,8,FALSE())),"")</f>
        <v>VO_Einde</v>
      </c>
      <c r="L4" s="25" t="n">
        <f aca="false">IF(I4="","",IFERROR(  IF(VLOOKUP(I4,Normtijden_Config!$A$4:$S$55,9,FALSE())&lt;&gt;"",     VLOOKUP(I4,Normtijden_Config!$A$4:$S$55,9,FALSE()),     IFERROR(-INDEX(tbl_Offsets_Wd,MATCH(K4&amp;"|"&amp;D4&amp;"|"&amp;E4,tbl_Offsets_Key,0)),"")),""))</f>
        <v>90</v>
      </c>
      <c r="M4" s="23" t="n">
        <f aca="false">IFERROR(IF(I4="","",VLOOKUP(I4,Normtijden_Config!$A$4:$S$55,10,FALSE())),"")</f>
        <v>0</v>
      </c>
      <c r="N4" s="23" t="n">
        <f aca="false">IFERROR(IF(I4="","",VLOOKUP(I4,Normtijden_Config!$A$4:$S$55,11,FALSE())),"")</f>
        <v>0</v>
      </c>
      <c r="O4" s="21" t="s">
        <v>44</v>
      </c>
      <c r="P4" s="21" t="s">
        <v>46</v>
      </c>
      <c r="Q4" s="26" t="n">
        <v>46082</v>
      </c>
      <c r="R4" s="26"/>
      <c r="S4" s="24" t="n">
        <f aca="false">IF(OR(C4="",L4=""),"",WORKDAY(C4,-L4))</f>
        <v>46170</v>
      </c>
      <c r="T4" s="24" t="n">
        <f aca="false">IF(OR(S4="",J4=""),"",WORKDAY(S4,-J4))</f>
        <v>46156</v>
      </c>
      <c r="U4" s="24" t="n">
        <f aca="true">IF(R4&lt;&gt;"",R4,IF(AND(Q4&lt;&gt;"",ISNUMBER(J4)),WORKDAY(Q4,J4),IF(AND(P4="Nodig",ISNUMBER(J4)),WORKDAY(TODAY(),J4),"")))</f>
        <v>46094</v>
      </c>
      <c r="V4" s="27" t="n">
        <f aca="false">IF(OR(P4="Afgerond",P4="Goedgekeurd",P4="N.v.t"),0,IF(OR(U4="",L4=""),0,WORKDAY(U4,L4)))</f>
        <v>46220</v>
      </c>
      <c r="W4" s="25" t="n">
        <f aca="true">IF(P4="N.v.t","",IF(OR(P4="Afgerond",P4="Goedgekeurd"),"✓",IF(J4="","n.v.t.",IF(Q4="",J4,J4-NETWORKDAYS(Q4,TODAY())+1))))</f>
        <v>-25</v>
      </c>
      <c r="X4" s="23" t="str">
        <f aca="false">IF(OR(U4="",S4=""),"ONBEKEND",IF(U4&lt;=S4,"JA",IF(U4&lt;=C4,"KRAP","NEE")))</f>
        <v>JA</v>
      </c>
      <c r="Y4" s="28" t="b">
        <f aca="true">IF(A4="",FALSE(),OR(X4="KRAP",AND(P4="Nodig",IFERROR(TODAY()&gt;=T4-10,FALSE())),AND(P4="Ingediend",ISNUMBER(W4),W4&lt;=5,W4&gt;0),P4="Afgewezen"))</f>
        <v>0</v>
      </c>
      <c r="Z4" s="28" t="b">
        <f aca="false">IF(A4="",FALSE(),AND(M4=TRUE(),OR(X4="NEE",AND(ISNUMBER(W4),W4&lt;0))))</f>
        <v>0</v>
      </c>
      <c r="AA4" s="28" t="b">
        <f aca="true">IF(A4="",FALSE(),AND(N4=TRUE(),OR(P4="Nodig",P4="Ingediend",P4="Afgewezen"),IFERROR(TODAY()&gt;S4,FALSE())))</f>
        <v>0</v>
      </c>
      <c r="AB4" s="29" t="str">
        <f aca="true">IF(A4="","",IF(P4="N.v.t","⚪",IF(OR(P4="Afgerond",P4="Goedgekeurd"),"🟢",IF(Z4=TRUE(),"🔴",IF(AA4=TRUE(),"🔴",IF(Y4=TRUE(),"🟠",IF(AND(F4="G-Schouw",J4=""),IF(P4="Ingediend","🟠",IF(AND(C4&lt;&gt;"",TODAY()&gt;C4-28),"🔴","🟠")),"🟢")))))))</f>
        <v>🟢</v>
      </c>
      <c r="AC4" s="21"/>
      <c r="AD4" s="21"/>
      <c r="AE4" s="30"/>
      <c r="AF4" s="31"/>
    </row>
    <row r="5" customFormat="false" ht="23.85" hidden="false" customHeight="false" outlineLevel="0" collapsed="false">
      <c r="A5" s="21" t="s">
        <v>474</v>
      </c>
      <c r="B5" s="23" t="str">
        <f aca="false">IF(A5="","",IFERROR(INDEX(tbl_Proj_Naam,MATCH(A5,tbl_Proj_ID,0)),"—"))</f>
        <v>REC Hoofdstraat Rijnmond</v>
      </c>
      <c r="C5" s="24" t="n">
        <f aca="false">IF(A5="","",IFERROR(INDEX(tbl_Proj_GSU,MATCH(A5,tbl_Proj_ID,0)),""))</f>
        <v>46296</v>
      </c>
      <c r="D5" s="23" t="str">
        <f aca="false">IF(A5="","",IFERROR(INDEX(tbl_Proj_Rt,MATCH(A5,tbl_Proj_ID,0)),""))</f>
        <v>Reconstructies</v>
      </c>
      <c r="E5" s="23" t="str">
        <f aca="false">IF(A5="","",IFERROR(INDEX(tbl_Proj_Vt,MATCH(A5,tbl_Proj_ID,0)),""))</f>
        <v>OidK</v>
      </c>
      <c r="F5" s="21" t="s">
        <v>49</v>
      </c>
      <c r="G5" s="21" t="s">
        <v>164</v>
      </c>
      <c r="H5" s="21" t="s">
        <v>180</v>
      </c>
      <c r="I5" s="23" t="str">
        <f aca="false">IF(OR(F5="",H5=""),"",IFERROR(INDEX(tbl_Keuzes_ItemID,MATCH(LEFT(F5,1)&amp;"|"&amp;G5&amp;"|"&amp;H5,tbl_Keuzes_Key,0)),""))</f>
        <v>B-BOD-RC-O</v>
      </c>
      <c r="J5" s="25" t="n">
        <f aca="false">IFERROR(IF(I5="","",VLOOKUP(I5,Normtijden_Config!$A$4:$S$55,7,FALSE())),"")</f>
        <v>10</v>
      </c>
      <c r="K5" s="23" t="str">
        <f aca="false">IFERROR(IF(I5="","",VLOOKUP(I5,Normtijden_Config!$A$4:$S$55,8,FALSE())),"")</f>
        <v>Warme_Overdracht</v>
      </c>
      <c r="L5" s="25" t="n">
        <f aca="false">IF(I5="","",IFERROR(  IF(VLOOKUP(I5,Normtijden_Config!$A$4:$S$55,9,FALSE())&lt;&gt;"",     VLOOKUP(I5,Normtijden_Config!$A$4:$S$55,9,FALSE()),     IFERROR(-INDEX(tbl_Offsets_Wd,MATCH(K5&amp;"|"&amp;D5&amp;"|"&amp;E5,tbl_Offsets_Key,0)),"")),""))</f>
        <v>145</v>
      </c>
      <c r="M5" s="23" t="n">
        <f aca="false">IFERROR(IF(I5="","",VLOOKUP(I5,Normtijden_Config!$A$4:$S$55,10,FALSE())),"")</f>
        <v>1</v>
      </c>
      <c r="N5" s="23" t="n">
        <f aca="false">IFERROR(IF(I5="","",VLOOKUP(I5,Normtijden_Config!$A$4:$S$55,11,FALSE())),"")</f>
        <v>0</v>
      </c>
      <c r="O5" s="21" t="s">
        <v>72</v>
      </c>
      <c r="P5" s="21" t="s">
        <v>39</v>
      </c>
      <c r="Q5" s="26"/>
      <c r="R5" s="26"/>
      <c r="S5" s="24" t="n">
        <f aca="false">IF(OR(C5="",L5=""),"",WORKDAY(C5,-L5))</f>
        <v>46093</v>
      </c>
      <c r="T5" s="24" t="n">
        <f aca="false">IF(OR(S5="",J5=""),"",WORKDAY(S5,-J5))</f>
        <v>46079</v>
      </c>
      <c r="U5" s="24" t="n">
        <f aca="true">IF(R5&lt;&gt;"",R5,IF(AND(Q5&lt;&gt;"",ISNUMBER(J5)),WORKDAY(Q5,J5),IF(AND(P5="Nodig",ISNUMBER(J5)),WORKDAY(TODAY(),J5),"")))</f>
        <v>46146</v>
      </c>
      <c r="V5" s="27" t="n">
        <f aca="false">IF(OR(P5="Afgerond",P5="Goedgekeurd",P5="N.v.t"),0,IF(OR(U5="",L5=""),0,WORKDAY(U5,L5)))</f>
        <v>46349</v>
      </c>
      <c r="W5" s="25" t="n">
        <f aca="true">IF(P5="N.v.t","",IF(OR(P5="Afgerond",P5="Goedgekeurd"),"✓",IF(J5="","n.v.t.",IF(Q5="",J5,J5-NETWORKDAYS(Q5,TODAY())+1))))</f>
        <v>10</v>
      </c>
      <c r="X5" s="23" t="str">
        <f aca="false">IF(OR(U5="",S5=""),"ONBEKEND",IF(U5&lt;=S5,"JA",IF(U5&lt;=C5,"KRAP","NEE")))</f>
        <v>KRAP</v>
      </c>
      <c r="Y5" s="28" t="b">
        <f aca="true">IF(A5="",FALSE(),OR(X5="KRAP",AND(P5="Nodig",IFERROR(TODAY()&gt;=T5-10,FALSE())),AND(P5="Ingediend",ISNUMBER(W5),W5&lt;=5,W5&gt;0),P5="Afgewezen"))</f>
        <v>1</v>
      </c>
      <c r="Z5" s="28" t="b">
        <f aca="false">IF(A5="",FALSE(),AND(M5=TRUE(),OR(X5="NEE",AND(ISNUMBER(W5),W5&lt;0))))</f>
        <v>0</v>
      </c>
      <c r="AA5" s="28" t="b">
        <f aca="true">IF(A5="",FALSE(),AND(N5=TRUE(),OR(P5="Nodig",P5="Ingediend",P5="Afgewezen"),IFERROR(TODAY()&gt;S5,FALSE())))</f>
        <v>0</v>
      </c>
      <c r="AB5" s="29" t="str">
        <f aca="true">IF(A5="","",IF(P5="N.v.t","⚪",IF(OR(P5="Afgerond",P5="Goedgekeurd"),"🟢",IF(Z5=TRUE(),"🔴",IF(AA5=TRUE(),"🔴",IF(Y5=TRUE(),"🟠",IF(AND(F5="G-Schouw",J5=""),IF(P5="Ingediend","🟠",IF(AND(C5&lt;&gt;"",TODAY()&gt;C5-28),"🔴","🟠")),"🟢")))))))</f>
        <v>🟠</v>
      </c>
      <c r="AC5" s="21"/>
      <c r="AD5" s="21"/>
      <c r="AE5" s="30"/>
      <c r="AF5" s="31"/>
    </row>
    <row r="6" customFormat="false" ht="23.85" hidden="false" customHeight="false" outlineLevel="0" collapsed="false">
      <c r="A6" s="21" t="s">
        <v>474</v>
      </c>
      <c r="B6" s="23" t="str">
        <f aca="false">IF(A6="","",IFERROR(INDEX(tbl_Proj_Naam,MATCH(A6,tbl_Proj_ID,0)),"—"))</f>
        <v>REC Hoofdstraat Rijnmond</v>
      </c>
      <c r="C6" s="24" t="n">
        <f aca="false">IF(A6="","",IFERROR(INDEX(tbl_Proj_GSU,MATCH(A6,tbl_Proj_ID,0)),""))</f>
        <v>46296</v>
      </c>
      <c r="D6" s="23" t="str">
        <f aca="false">IF(A6="","",IFERROR(INDEX(tbl_Proj_Rt,MATCH(A6,tbl_Proj_ID,0)),""))</f>
        <v>Reconstructies</v>
      </c>
      <c r="E6" s="23" t="str">
        <f aca="false">IF(A6="","",IFERROR(INDEX(tbl_Proj_Vt,MATCH(A6,tbl_Proj_ID,0)),""))</f>
        <v>OidK</v>
      </c>
      <c r="F6" s="21" t="s">
        <v>65</v>
      </c>
      <c r="G6" s="21" t="s">
        <v>164</v>
      </c>
      <c r="H6" s="21" t="s">
        <v>243</v>
      </c>
      <c r="I6" s="23" t="str">
        <f aca="false">IF(OR(F6="",H6=""),"",IFERROR(INDEX(tbl_Keuzes_ItemID,MATCH(LEFT(F6,1)&amp;"|"&amp;G6&amp;"|"&amp;H6,tbl_Keuzes_Key,0)),""))</f>
        <v>E-VG-ZRO</v>
      </c>
      <c r="J6" s="25" t="n">
        <f aca="false">IFERROR(IF(I6="","",VLOOKUP(I6,Normtijden_Config!$A$4:$S$55,7,FALSE())),"")</f>
        <v>40</v>
      </c>
      <c r="K6" s="23" t="str">
        <f aca="false">IFERROR(IF(I6="","",VLOOKUP(I6,Normtijden_Config!$A$4:$S$55,8,FALSE())),"")</f>
        <v>Vergunning_Einde</v>
      </c>
      <c r="L6" s="25" t="n">
        <f aca="false">IF(I6="","",IFERROR(  IF(VLOOKUP(I6,Normtijden_Config!$A$4:$S$55,9,FALSE())&lt;&gt;"",     VLOOKUP(I6,Normtijden_Config!$A$4:$S$55,9,FALSE()),     IFERROR(-INDEX(tbl_Offsets_Wd,MATCH(K6&amp;"|"&amp;D6&amp;"|"&amp;E6,tbl_Offsets_Key,0)),"")),""))</f>
        <v>25</v>
      </c>
      <c r="M6" s="23" t="n">
        <f aca="false">IFERROR(IF(I6="","",VLOOKUP(I6,Normtijden_Config!$A$4:$S$55,10,FALSE())),"")</f>
        <v>1</v>
      </c>
      <c r="N6" s="23" t="n">
        <f aca="false">IFERROR(IF(I6="","",VLOOKUP(I6,Normtijden_Config!$A$4:$S$55,11,FALSE())),"")</f>
        <v>0</v>
      </c>
      <c r="O6" s="21" t="s">
        <v>78</v>
      </c>
      <c r="P6" s="21" t="s">
        <v>39</v>
      </c>
      <c r="Q6" s="26"/>
      <c r="R6" s="26"/>
      <c r="S6" s="24" t="n">
        <f aca="false">IF(OR(C6="",L6=""),"",WORKDAY(C6,-L6))</f>
        <v>46261</v>
      </c>
      <c r="T6" s="24" t="n">
        <f aca="false">IF(OR(S6="",J6=""),"",WORKDAY(S6,-J6))</f>
        <v>46205</v>
      </c>
      <c r="U6" s="24" t="n">
        <f aca="true">IF(R6&lt;&gt;"",R6,IF(AND(Q6&lt;&gt;"",ISNUMBER(J6)),WORKDAY(Q6,J6),IF(AND(P6="Nodig",ISNUMBER(J6)),WORKDAY(TODAY(),J6),"")))</f>
        <v>46188</v>
      </c>
      <c r="V6" s="27" t="n">
        <f aca="false">IF(OR(P6="Afgerond",P6="Goedgekeurd",P6="N.v.t"),0,IF(OR(U6="",L6=""),0,WORKDAY(U6,L6)))</f>
        <v>46223</v>
      </c>
      <c r="W6" s="25" t="n">
        <f aca="true">IF(P6="N.v.t","",IF(OR(P6="Afgerond",P6="Goedgekeurd"),"✓",IF(J6="","n.v.t.",IF(Q6="",J6,J6-NETWORKDAYS(Q6,TODAY())+1))))</f>
        <v>40</v>
      </c>
      <c r="X6" s="23" t="str">
        <f aca="false">IF(OR(U6="",S6=""),"ONBEKEND",IF(U6&lt;=S6,"JA",IF(U6&lt;=C6,"KRAP","NEE")))</f>
        <v>JA</v>
      </c>
      <c r="Y6" s="28" t="b">
        <f aca="true">IF(A6="",FALSE(),OR(X6="KRAP",AND(P6="Nodig",IFERROR(TODAY()&gt;=T6-10,FALSE())),AND(P6="Ingediend",ISNUMBER(W6),W6&lt;=5,W6&gt;0),P6="Afgewezen"))</f>
        <v>0</v>
      </c>
      <c r="Z6" s="28" t="b">
        <f aca="false">IF(A6="",FALSE(),AND(M6=TRUE(),OR(X6="NEE",AND(ISNUMBER(W6),W6&lt;0))))</f>
        <v>0</v>
      </c>
      <c r="AA6" s="28" t="b">
        <f aca="true">IF(A6="",FALSE(),AND(N6=TRUE(),OR(P6="Nodig",P6="Ingediend",P6="Afgewezen"),IFERROR(TODAY()&gt;S6,FALSE())))</f>
        <v>0</v>
      </c>
      <c r="AB6" s="29" t="str">
        <f aca="true">IF(A6="","",IF(P6="N.v.t","⚪",IF(OR(P6="Afgerond",P6="Goedgekeurd"),"🟢",IF(Z6=TRUE(),"🔴",IF(AA6=TRUE(),"🔴",IF(Y6=TRUE(),"🟠",IF(AND(F6="G-Schouw",J6=""),IF(P6="Ingediend","🟠",IF(AND(C6&lt;&gt;"",TODAY()&gt;C6-28),"🔴","🟠")),"🟢")))))))</f>
        <v>🟢</v>
      </c>
      <c r="AC6" s="21"/>
      <c r="AD6" s="21"/>
      <c r="AE6" s="30"/>
      <c r="AF6" s="31"/>
    </row>
    <row r="7" customFormat="false" ht="15" hidden="false" customHeight="false" outlineLevel="0" collapsed="false">
      <c r="A7" s="21" t="s">
        <v>474</v>
      </c>
      <c r="B7" s="23" t="str">
        <f aca="false">IF(A7="","",IFERROR(INDEX(tbl_Proj_Naam,MATCH(A7,tbl_Proj_ID,0)),"—"))</f>
        <v>REC Hoofdstraat Rijnmond</v>
      </c>
      <c r="C7" s="24" t="n">
        <f aca="false">IF(A7="","",IFERROR(INDEX(tbl_Proj_GSU,MATCH(A7,tbl_Proj_ID,0)),""))</f>
        <v>46296</v>
      </c>
      <c r="D7" s="23" t="str">
        <f aca="false">IF(A7="","",IFERROR(INDEX(tbl_Proj_Rt,MATCH(A7,tbl_Proj_ID,0)),""))</f>
        <v>Reconstructies</v>
      </c>
      <c r="E7" s="23" t="str">
        <f aca="false">IF(A7="","",IFERROR(INDEX(tbl_Proj_Vt,MATCH(A7,tbl_Proj_ID,0)),""))</f>
        <v>OidK</v>
      </c>
      <c r="F7" s="21" t="s">
        <v>73</v>
      </c>
      <c r="G7" s="21" t="s">
        <v>255</v>
      </c>
      <c r="H7" s="21" t="s">
        <v>256</v>
      </c>
      <c r="I7" s="23" t="str">
        <f aca="false">IF(OR(F7="",H7=""),"",IFERROR(INDEX(tbl_Keuzes_ItemID,MATCH(LEFT(F7,1)&amp;"|"&amp;G7&amp;"|"&amp;H7,tbl_Keuzes_Key,0)),""))</f>
        <v>G-SCH-PL</v>
      </c>
      <c r="J7" s="25" t="n">
        <f aca="false">IFERROR(IF(I7="","",VLOOKUP(I7,Normtijden_Config!$A$4:$S$55,7,FALSE())),"")</f>
        <v>0</v>
      </c>
      <c r="K7" s="23" t="str">
        <f aca="false">IFERROR(IF(I7="","",VLOOKUP(I7,Normtijden_Config!$A$4:$S$55,8,FALSE())),"")</f>
        <v>VO_Einde</v>
      </c>
      <c r="L7" s="25" t="n">
        <f aca="false">IF(I7="","",IFERROR(  IF(VLOOKUP(I7,Normtijden_Config!$A$4:$S$55,9,FALSE())&lt;&gt;"",     VLOOKUP(I7,Normtijden_Config!$A$4:$S$55,9,FALSE()),     IFERROR(-INDEX(tbl_Offsets_Wd,MATCH(K7&amp;"|"&amp;D7&amp;"|"&amp;E7,tbl_Offsets_Key,0)),"")),""))</f>
        <v>90</v>
      </c>
      <c r="M7" s="23" t="n">
        <f aca="false">IFERROR(IF(I7="","",VLOOKUP(I7,Normtijden_Config!$A$4:$S$55,10,FALSE())),"")</f>
        <v>0</v>
      </c>
      <c r="N7" s="23" t="n">
        <f aca="false">IFERROR(IF(I7="","",VLOOKUP(I7,Normtijden_Config!$A$4:$S$55,11,FALSE())),"")</f>
        <v>0</v>
      </c>
      <c r="O7" s="21" t="s">
        <v>44</v>
      </c>
      <c r="P7" s="21" t="s">
        <v>39</v>
      </c>
      <c r="Q7" s="26"/>
      <c r="R7" s="26"/>
      <c r="S7" s="24" t="n">
        <f aca="false">IF(OR(C7="",L7=""),"",WORKDAY(C7,-L7))</f>
        <v>46170</v>
      </c>
      <c r="T7" s="24" t="str">
        <f aca="false">IF(OR(S7="",J7=""),"",WORKDAY(S7,-J7))</f>
        <v/>
      </c>
      <c r="U7" s="24" t="str">
        <f aca="true">IF(R7&lt;&gt;"",R7,IF(AND(Q7&lt;&gt;"",ISNUMBER(J7)),WORKDAY(Q7,J7),IF(AND(P7="Nodig",ISNUMBER(J7)),WORKDAY(TODAY(),J7),"")))</f>
        <v/>
      </c>
      <c r="V7" s="27" t="n">
        <f aca="false">IF(OR(P7="Afgerond",P7="Goedgekeurd",P7="N.v.t"),0,IF(OR(U7="",L7=""),0,WORKDAY(U7,L7)))</f>
        <v>0</v>
      </c>
      <c r="W7" s="25" t="str">
        <f aca="true">IF(P7="N.v.t","",IF(OR(P7="Afgerond",P7="Goedgekeurd"),"✓",IF(J7="","n.v.t.",IF(Q7="",J7,J7-NETWORKDAYS(Q7,TODAY())+1))))</f>
        <v>n.v.t.</v>
      </c>
      <c r="X7" s="23" t="str">
        <f aca="false">IF(OR(U7="",S7=""),"ONBEKEND",IF(U7&lt;=S7,"JA",IF(U7&lt;=C7,"KRAP","NEE")))</f>
        <v>ONBEKEND</v>
      </c>
      <c r="Y7" s="28" t="b">
        <f aca="true">IF(A7="",FALSE(),OR(X7="KRAP",AND(P7="Nodig",IFERROR(TODAY()&gt;=T7-10,FALSE())),AND(P7="Ingediend",ISNUMBER(W7),W7&lt;=5,W7&gt;0),P7="Afgewezen"))</f>
        <v>0</v>
      </c>
      <c r="Z7" s="28" t="b">
        <f aca="false">IF(A7="",FALSE(),AND(M7=TRUE(),OR(X7="NEE",AND(ISNUMBER(W7),W7&lt;0))))</f>
        <v>0</v>
      </c>
      <c r="AA7" s="28" t="b">
        <f aca="true">IF(A7="",FALSE(),AND(N7=TRUE(),OR(P7="Nodig",P7="Ingediend",P7="Afgewezen"),IFERROR(TODAY()&gt;S7,FALSE())))</f>
        <v>0</v>
      </c>
      <c r="AB7" s="29" t="str">
        <f aca="true">IF(A7="","",IF(P7="N.v.t","⚪",IF(OR(P7="Afgerond",P7="Goedgekeurd"),"🟢",IF(Z7=TRUE(),"🔴",IF(AA7=TRUE(),"🔴",IF(Y7=TRUE(),"🟠",IF(AND(F7="G-Schouw",J7=""),IF(P7="Ingediend","🟠",IF(AND(C7&lt;&gt;"",TODAY()&gt;C7-28),"🔴","🟠")),"🟢")))))))</f>
        <v>🟠</v>
      </c>
      <c r="AC7" s="21"/>
      <c r="AD7" s="21"/>
      <c r="AE7" s="30"/>
      <c r="AF7" s="31"/>
    </row>
    <row r="8" customFormat="false" ht="15" hidden="false" customHeight="false" outlineLevel="0" collapsed="false">
      <c r="A8" s="21" t="s">
        <v>474</v>
      </c>
      <c r="B8" s="23" t="str">
        <f aca="false">IF(A8="","",IFERROR(INDEX(tbl_Proj_Naam,MATCH(A8,tbl_Proj_ID,0)),"—"))</f>
        <v>REC Hoofdstraat Rijnmond</v>
      </c>
      <c r="C8" s="24" t="n">
        <f aca="false">IF(A8="","",IFERROR(INDEX(tbl_Proj_GSU,MATCH(A8,tbl_Proj_ID,0)),""))</f>
        <v>46296</v>
      </c>
      <c r="D8" s="23" t="str">
        <f aca="false">IF(A8="","",IFERROR(INDEX(tbl_Proj_Rt,MATCH(A8,tbl_Proj_ID,0)),""))</f>
        <v>Reconstructies</v>
      </c>
      <c r="E8" s="23" t="str">
        <f aca="false">IF(A8="","",IFERROR(INDEX(tbl_Proj_Vt,MATCH(A8,tbl_Proj_ID,0)),""))</f>
        <v>OidK</v>
      </c>
      <c r="F8" s="21" t="s">
        <v>76</v>
      </c>
      <c r="G8" s="21" t="s">
        <v>313</v>
      </c>
      <c r="H8" s="21" t="s">
        <v>314</v>
      </c>
      <c r="I8" s="23" t="str">
        <f aca="false">IF(OR(F8="",H8=""),"",IFERROR(INDEX(tbl_Keuzes_ItemID,MATCH(LEFT(F8,1)&amp;"|"&amp;G8&amp;"|"&amp;H8,tbl_Keuzes_Key,0)),""))</f>
        <v>H-G-KO</v>
      </c>
      <c r="J8" s="25" t="n">
        <f aca="false">IFERROR(IF(I8="","",VLOOKUP(I8,Normtijden_Config!$A$4:$S$55,7,FALSE())),"")</f>
        <v>5</v>
      </c>
      <c r="K8" s="23" t="str">
        <f aca="false">IFERROR(IF(I8="","",VLOOKUP(I8,Normtijden_Config!$A$4:$S$55,8,FALSE())),"")</f>
        <v>Kickoff_Einde</v>
      </c>
      <c r="L8" s="25" t="n">
        <f aca="false">IF(I8="","",IFERROR(  IF(VLOOKUP(I8,Normtijden_Config!$A$4:$S$55,9,FALSE())&lt;&gt;"",     VLOOKUP(I8,Normtijden_Config!$A$4:$S$55,9,FALSE()),     IFERROR(-INDEX(tbl_Offsets_Wd,MATCH(K8&amp;"|"&amp;D8&amp;"|"&amp;E8,tbl_Offsets_Key,0)),"")),""))</f>
        <v>25</v>
      </c>
      <c r="M8" s="23" t="n">
        <f aca="false">IFERROR(IF(I8="","",VLOOKUP(I8,Normtijden_Config!$A$4:$S$55,10,FALSE())),"")</f>
        <v>0</v>
      </c>
      <c r="N8" s="23" t="n">
        <f aca="false">IFERROR(IF(I8="","",VLOOKUP(I8,Normtijden_Config!$A$4:$S$55,11,FALSE())),"")</f>
        <v>1</v>
      </c>
      <c r="O8" s="21" t="s">
        <v>72</v>
      </c>
      <c r="P8" s="21" t="s">
        <v>39</v>
      </c>
      <c r="Q8" s="26"/>
      <c r="R8" s="26"/>
      <c r="S8" s="24" t="n">
        <f aca="false">IF(OR(C8="",L8=""),"",WORKDAY(C8,-L8))</f>
        <v>46261</v>
      </c>
      <c r="T8" s="24" t="n">
        <f aca="false">IF(OR(S8="",J8=""),"",WORKDAY(S8,-J8))</f>
        <v>46254</v>
      </c>
      <c r="U8" s="24" t="n">
        <f aca="true">IF(R8&lt;&gt;"",R8,IF(AND(Q8&lt;&gt;"",ISNUMBER(J8)),WORKDAY(Q8,J8),IF(AND(P8="Nodig",ISNUMBER(J8)),WORKDAY(TODAY(),J8),"")))</f>
        <v>46139</v>
      </c>
      <c r="V8" s="27" t="n">
        <f aca="false">IF(OR(P8="Afgerond",P8="Goedgekeurd",P8="N.v.t"),0,IF(OR(U8="",L8=""),0,WORKDAY(U8,L8)))</f>
        <v>46174</v>
      </c>
      <c r="W8" s="25" t="n">
        <f aca="true">IF(P8="N.v.t","",IF(OR(P8="Afgerond",P8="Goedgekeurd"),"✓",IF(J8="","n.v.t.",IF(Q8="",J8,J8-NETWORKDAYS(Q8,TODAY())+1))))</f>
        <v>5</v>
      </c>
      <c r="X8" s="23" t="str">
        <f aca="false">IF(OR(U8="",S8=""),"ONBEKEND",IF(U8&lt;=S8,"JA",IF(U8&lt;=C8,"KRAP","NEE")))</f>
        <v>JA</v>
      </c>
      <c r="Y8" s="28" t="b">
        <f aca="true">IF(A8="",FALSE(),OR(X8="KRAP",AND(P8="Nodig",IFERROR(TODAY()&gt;=T8-10,FALSE())),AND(P8="Ingediend",ISNUMBER(W8),W8&lt;=5,W8&gt;0),P8="Afgewezen"))</f>
        <v>0</v>
      </c>
      <c r="Z8" s="28" t="b">
        <f aca="false">IF(A8="",FALSE(),AND(M8=TRUE(),OR(X8="NEE",AND(ISNUMBER(W8),W8&lt;0))))</f>
        <v>0</v>
      </c>
      <c r="AA8" s="28" t="b">
        <f aca="true">IF(A8="",FALSE(),AND(N8=TRUE(),OR(P8="Nodig",P8="Ingediend",P8="Afgewezen"),IFERROR(TODAY()&gt;S8,FALSE())))</f>
        <v>0</v>
      </c>
      <c r="AB8" s="29" t="str">
        <f aca="true">IF(A8="","",IF(P8="N.v.t","⚪",IF(OR(P8="Afgerond",P8="Goedgekeurd"),"🟢",IF(Z8=TRUE(),"🔴",IF(AA8=TRUE(),"🔴",IF(Y8=TRUE(),"🟠",IF(AND(F8="G-Schouw",J8=""),IF(P8="Ingediend","🟠",IF(AND(C8&lt;&gt;"",TODAY()&gt;C8-28),"🔴","🟠")),"🟢")))))))</f>
        <v>🟢</v>
      </c>
      <c r="AC8" s="21"/>
      <c r="AD8" s="21"/>
      <c r="AE8" s="30"/>
      <c r="AF8" s="31"/>
    </row>
    <row r="9" customFormat="false" ht="15" hidden="false" customHeight="false" outlineLevel="0" collapsed="false">
      <c r="A9" s="21" t="s">
        <v>494</v>
      </c>
      <c r="B9" s="23" t="str">
        <f aca="false">IF(A9="","",IFERROR(INDEX(tbl_Proj_Naam,MATCH(A9,tbl_Proj_ID,0)),"—"))</f>
        <v>Maasstraat - Dordrecht</v>
      </c>
      <c r="C9" s="24" t="n">
        <f aca="false">IF(A9="","",IFERROR(INDEX(tbl_Proj_GSU,MATCH(A9,tbl_Proj_ID,0)),""))</f>
        <v>46398</v>
      </c>
      <c r="D9" s="23" t="str">
        <f aca="false">IF(A9="","",IFERROR(INDEX(tbl_Proj_Rt,MATCH(A9,tbl_Proj_ID,0)),""))</f>
        <v>Netgedreven</v>
      </c>
      <c r="E9" s="23" t="str">
        <f aca="false">IF(A9="","",IFERROR(INDEX(tbl_Proj_Vt,MATCH(A9,tbl_Proj_ID,0)),""))</f>
        <v>OidK</v>
      </c>
      <c r="F9" s="21" t="s">
        <v>76</v>
      </c>
      <c r="G9" s="21" t="s">
        <v>325</v>
      </c>
      <c r="H9" s="21" t="s">
        <v>326</v>
      </c>
      <c r="I9" s="23" t="str">
        <f aca="false">IF(OR(F9="",H9=""),"",IFERROR(INDEX(tbl_Keuzes_ItemID,MATCH(LEFT(F9,1)&amp;"|"&amp;G9&amp;"|"&amp;H9,tbl_Keuzes_Key,0)),""))</f>
        <v>H-G-WO-NG</v>
      </c>
      <c r="J9" s="25" t="n">
        <f aca="false">IFERROR(IF(I9="","",VLOOKUP(I9,Normtijden_Config!$A$4:$S$55,7,FALSE())),"")</f>
        <v>5</v>
      </c>
      <c r="K9" s="23" t="str">
        <f aca="false">IFERROR(IF(I9="","",VLOOKUP(I9,Normtijden_Config!$A$4:$S$55,8,FALSE())),"")</f>
        <v>Warme_Overdracht</v>
      </c>
      <c r="L9" s="25" t="n">
        <f aca="false">IF(I9="","",IFERROR(  IF(VLOOKUP(I9,Normtijden_Config!$A$4:$S$55,9,FALSE())&lt;&gt;"",     VLOOKUP(I9,Normtijden_Config!$A$4:$S$55,9,FALSE()),     IFERROR(-INDEX(tbl_Offsets_Wd,MATCH(K9&amp;"|"&amp;D9&amp;"|"&amp;E9,tbl_Offsets_Key,0)),"")),""))</f>
        <v>185</v>
      </c>
      <c r="M9" s="23" t="n">
        <f aca="false">IFERROR(IF(I9="","",VLOOKUP(I9,Normtijden_Config!$A$4:$S$55,10,FALSE())),"")</f>
        <v>0</v>
      </c>
      <c r="N9" s="23" t="n">
        <f aca="false">IFERROR(IF(I9="","",VLOOKUP(I9,Normtijden_Config!$A$4:$S$55,11,FALSE())),"")</f>
        <v>1</v>
      </c>
      <c r="O9" s="21" t="s">
        <v>67</v>
      </c>
      <c r="P9" s="21" t="s">
        <v>59</v>
      </c>
      <c r="Q9" s="26" t="n">
        <v>46096</v>
      </c>
      <c r="R9" s="26" t="n">
        <v>46120</v>
      </c>
      <c r="S9" s="24" t="n">
        <f aca="false">IF(OR(C9="",L9=""),"",WORKDAY(C9,-L9))</f>
        <v>46139</v>
      </c>
      <c r="T9" s="24" t="n">
        <f aca="false">IF(OR(S9="",J9=""),"",WORKDAY(S9,-J9))</f>
        <v>46132</v>
      </c>
      <c r="U9" s="24" t="n">
        <f aca="true">IF(R9&lt;&gt;"",R9,IF(AND(Q9&lt;&gt;"",ISNUMBER(J9)),WORKDAY(Q9,J9),IF(AND(P9="Nodig",ISNUMBER(J9)),WORKDAY(TODAY(),J9),"")))</f>
        <v>46120</v>
      </c>
      <c r="V9" s="27" t="n">
        <f aca="false">IF(OR(P9="Afgerond",P9="Goedgekeurd",P9="N.v.t"),0,IF(OR(U9="",L9=""),0,WORKDAY(U9,L9)))</f>
        <v>0</v>
      </c>
      <c r="W9" s="25" t="str">
        <f aca="true">IF(P9="N.v.t","",IF(OR(P9="Afgerond",P9="Goedgekeurd"),"✓",IF(J9="","n.v.t.",IF(Q9="",J9,J9-NETWORKDAYS(Q9,TODAY())+1))))</f>
        <v>✓</v>
      </c>
      <c r="X9" s="23" t="str">
        <f aca="false">IF(OR(U9="",S9=""),"ONBEKEND",IF(U9&lt;=S9,"JA",IF(U9&lt;=C9,"KRAP","NEE")))</f>
        <v>JA</v>
      </c>
      <c r="Y9" s="28" t="b">
        <f aca="true">IF(A9="",FALSE(),OR(X9="KRAP",AND(P9="Nodig",IFERROR(TODAY()&gt;=T9-10,FALSE())),AND(P9="Ingediend",ISNUMBER(W9),W9&lt;=5,W9&gt;0),P9="Afgewezen"))</f>
        <v>0</v>
      </c>
      <c r="Z9" s="28" t="b">
        <f aca="false">IF(A9="",FALSE(),AND(M9=TRUE(),OR(X9="NEE",AND(ISNUMBER(W9),W9&lt;0))))</f>
        <v>0</v>
      </c>
      <c r="AA9" s="28" t="b">
        <f aca="true">IF(A9="",FALSE(),AND(N9=TRUE(),OR(P9="Nodig",P9="Ingediend",P9="Afgewezen"),IFERROR(TODAY()&gt;S9,FALSE())))</f>
        <v>0</v>
      </c>
      <c r="AB9" s="29" t="str">
        <f aca="true">IF(A9="","",IF(P9="N.v.t","⚪",IF(OR(P9="Afgerond",P9="Goedgekeurd"),"🟢",IF(Z9=TRUE(),"🔴",IF(AA9=TRUE(),"🔴",IF(Y9=TRUE(),"🟠",IF(AND(F9="G-Schouw",J9=""),IF(P9="Ingediend","🟠",IF(AND(C9&lt;&gt;"",TODAY()&gt;C9-28),"🔴","🟠")),"🟢")))))))</f>
        <v>🟢</v>
      </c>
      <c r="AC9" s="21"/>
      <c r="AD9" s="21"/>
      <c r="AE9" s="30"/>
      <c r="AF9" s="31"/>
    </row>
    <row r="10" customFormat="false" ht="15" hidden="false" customHeight="false" outlineLevel="0" collapsed="false">
      <c r="A10" s="21" t="s">
        <v>494</v>
      </c>
      <c r="B10" s="23" t="str">
        <f aca="false">IF(A10="","",IFERROR(INDEX(tbl_Proj_Naam,MATCH(A10,tbl_Proj_ID,0)),"—"))</f>
        <v>Maasstraat - Dordrecht</v>
      </c>
      <c r="C10" s="24" t="n">
        <f aca="false">IF(A10="","",IFERROR(INDEX(tbl_Proj_GSU,MATCH(A10,tbl_Proj_ID,0)),""))</f>
        <v>46398</v>
      </c>
      <c r="D10" s="23" t="str">
        <f aca="false">IF(A10="","",IFERROR(INDEX(tbl_Proj_Rt,MATCH(A10,tbl_Proj_ID,0)),""))</f>
        <v>Netgedreven</v>
      </c>
      <c r="E10" s="23" t="str">
        <f aca="false">IF(A10="","",IFERROR(INDEX(tbl_Proj_Vt,MATCH(A10,tbl_Proj_ID,0)),""))</f>
        <v>OidK</v>
      </c>
      <c r="F10" s="21" t="s">
        <v>42</v>
      </c>
      <c r="G10" s="21" t="s">
        <v>121</v>
      </c>
      <c r="H10" s="21" t="s">
        <v>138</v>
      </c>
      <c r="I10" s="23" t="str">
        <f aca="false">IF(OR(F10="",H10=""),"",IFERROR(INDEX(tbl_Keuzes_ItemID,MATCH(LEFT(F10,1)&amp;"|"&amp;G10&amp;"|"&amp;H10,tbl_Keuzes_Key,0)),""))</f>
        <v>A-VO-N2T</v>
      </c>
      <c r="J10" s="25" t="n">
        <f aca="false">IFERROR(IF(I10="","",VLOOKUP(I10,Normtijden_Config!$A$4:$S$55,7,FALSE())),"")</f>
        <v>5</v>
      </c>
      <c r="K10" s="23" t="str">
        <f aca="false">IFERROR(IF(I10="","",VLOOKUP(I10,Normtijden_Config!$A$4:$S$55,8,FALSE())),"")</f>
        <v>VO_Einde</v>
      </c>
      <c r="L10" s="25" t="n">
        <f aca="false">IF(I10="","",IFERROR(  IF(VLOOKUP(I10,Normtijden_Config!$A$4:$S$55,9,FALSE())&lt;&gt;"",     VLOOKUP(I10,Normtijden_Config!$A$4:$S$55,9,FALSE()),     IFERROR(-INDEX(tbl_Offsets_Wd,MATCH(K10&amp;"|"&amp;D10&amp;"|"&amp;E10,tbl_Offsets_Key,0)),"")),""))</f>
        <v>90</v>
      </c>
      <c r="M10" s="23" t="n">
        <f aca="false">IFERROR(IF(I10="","",VLOOKUP(I10,Normtijden_Config!$A$4:$S$55,10,FALSE())),"")</f>
        <v>0</v>
      </c>
      <c r="N10" s="23" t="n">
        <f aca="false">IFERROR(IF(I10="","",VLOOKUP(I10,Normtijden_Config!$A$4:$S$55,11,FALSE())),"")</f>
        <v>0</v>
      </c>
      <c r="O10" s="21" t="s">
        <v>44</v>
      </c>
      <c r="P10" s="21" t="s">
        <v>39</v>
      </c>
      <c r="Q10" s="26"/>
      <c r="R10" s="26"/>
      <c r="S10" s="24" t="n">
        <f aca="false">IF(OR(C10="",L10=""),"",WORKDAY(C10,-L10))</f>
        <v>46272</v>
      </c>
      <c r="T10" s="24" t="n">
        <f aca="false">IF(OR(S10="",J10=""),"",WORKDAY(S10,-J10))</f>
        <v>46265</v>
      </c>
      <c r="U10" s="24" t="n">
        <f aca="true">IF(R10&lt;&gt;"",R10,IF(AND(Q10&lt;&gt;"",ISNUMBER(J10)),WORKDAY(Q10,J10),IF(AND(P10="Nodig",ISNUMBER(J10)),WORKDAY(TODAY(),J10),"")))</f>
        <v>46139</v>
      </c>
      <c r="V10" s="27" t="n">
        <f aca="false">IF(OR(P10="Afgerond",P10="Goedgekeurd",P10="N.v.t"),0,IF(OR(U10="",L10=""),0,WORKDAY(U10,L10)))</f>
        <v>46265</v>
      </c>
      <c r="W10" s="25" t="n">
        <f aca="true">IF(P10="N.v.t","",IF(OR(P10="Afgerond",P10="Goedgekeurd"),"✓",IF(J10="","n.v.t.",IF(Q10="",J10,J10-NETWORKDAYS(Q10,TODAY())+1))))</f>
        <v>5</v>
      </c>
      <c r="X10" s="23" t="str">
        <f aca="false">IF(OR(U10="",S10=""),"ONBEKEND",IF(U10&lt;=S10,"JA",IF(U10&lt;=C10,"KRAP","NEE")))</f>
        <v>JA</v>
      </c>
      <c r="Y10" s="28" t="b">
        <f aca="true">IF(A10="",FALSE(),OR(X10="KRAP",AND(P10="Nodig",IFERROR(TODAY()&gt;=T10-10,FALSE())),AND(P10="Ingediend",ISNUMBER(W10),W10&lt;=5,W10&gt;0),P10="Afgewezen"))</f>
        <v>0</v>
      </c>
      <c r="Z10" s="28" t="b">
        <f aca="false">IF(A10="",FALSE(),AND(M10=TRUE(),OR(X10="NEE",AND(ISNUMBER(W10),W10&lt;0))))</f>
        <v>0</v>
      </c>
      <c r="AA10" s="28" t="b">
        <f aca="true">IF(A10="",FALSE(),AND(N10=TRUE(),OR(P10="Nodig",P10="Ingediend",P10="Afgewezen"),IFERROR(TODAY()&gt;S10,FALSE())))</f>
        <v>0</v>
      </c>
      <c r="AB10" s="29" t="str">
        <f aca="true">IF(A10="","",IF(P10="N.v.t","⚪",IF(OR(P10="Afgerond",P10="Goedgekeurd"),"🟢",IF(Z10=TRUE(),"🔴",IF(AA10=TRUE(),"🔴",IF(Y10=TRUE(),"🟠",IF(AND(F10="G-Schouw",J10=""),IF(P10="Ingediend","🟠",IF(AND(C10&lt;&gt;"",TODAY()&gt;C10-28),"🔴","🟠")),"🟢")))))))</f>
        <v>🟢</v>
      </c>
      <c r="AC10" s="21"/>
      <c r="AD10" s="21"/>
      <c r="AE10" s="30"/>
      <c r="AF10" s="31"/>
    </row>
    <row r="11" customFormat="false" ht="15" hidden="false" customHeight="false" outlineLevel="0" collapsed="false">
      <c r="A11" s="21" t="s">
        <v>494</v>
      </c>
      <c r="B11" s="23" t="str">
        <f aca="false">IF(A11="","",IFERROR(INDEX(tbl_Proj_Naam,MATCH(A11,tbl_Proj_ID,0)),"—"))</f>
        <v>Maasstraat - Dordrecht</v>
      </c>
      <c r="C11" s="24" t="n">
        <f aca="false">IF(A11="","",IFERROR(INDEX(tbl_Proj_GSU,MATCH(A11,tbl_Proj_ID,0)),""))</f>
        <v>46398</v>
      </c>
      <c r="D11" s="23" t="str">
        <f aca="false">IF(A11="","",IFERROR(INDEX(tbl_Proj_Rt,MATCH(A11,tbl_Proj_ID,0)),""))</f>
        <v>Netgedreven</v>
      </c>
      <c r="E11" s="23" t="str">
        <f aca="false">IF(A11="","",IFERROR(INDEX(tbl_Proj_Vt,MATCH(A11,tbl_Proj_ID,0)),""))</f>
        <v>OidK</v>
      </c>
      <c r="F11" s="21" t="s">
        <v>42</v>
      </c>
      <c r="G11" s="21" t="s">
        <v>121</v>
      </c>
      <c r="H11" s="21" t="s">
        <v>122</v>
      </c>
      <c r="I11" s="23" t="str">
        <f aca="false">IF(OR(F11="",H11=""),"",IFERROR(INDEX(tbl_Keuzes_ItemID,MATCH(LEFT(F11,1)&amp;"|"&amp;G11&amp;"|"&amp;H11,tbl_Keuzes_Key,0)),""))</f>
        <v>A-VO-HIST</v>
      </c>
      <c r="J11" s="25" t="n">
        <f aca="false">IFERROR(IF(I11="","",VLOOKUP(I11,Normtijden_Config!$A$4:$S$55,7,FALSE())),"")</f>
        <v>20</v>
      </c>
      <c r="K11" s="23" t="str">
        <f aca="false">IFERROR(IF(I11="","",VLOOKUP(I11,Normtijden_Config!$A$4:$S$55,8,FALSE())),"")</f>
        <v>VO_Einde</v>
      </c>
      <c r="L11" s="25" t="n">
        <f aca="false">IF(I11="","",IFERROR(  IF(VLOOKUP(I11,Normtijden_Config!$A$4:$S$55,9,FALSE())&lt;&gt;"",     VLOOKUP(I11,Normtijden_Config!$A$4:$S$55,9,FALSE()),     IFERROR(-INDEX(tbl_Offsets_Wd,MATCH(K11&amp;"|"&amp;D11&amp;"|"&amp;E11,tbl_Offsets_Key,0)),"")),""))</f>
        <v>90</v>
      </c>
      <c r="M11" s="23" t="n">
        <f aca="false">IFERROR(IF(I11="","",VLOOKUP(I11,Normtijden_Config!$A$4:$S$55,10,FALSE())),"")</f>
        <v>1</v>
      </c>
      <c r="N11" s="23" t="n">
        <f aca="false">IFERROR(IF(I11="","",VLOOKUP(I11,Normtijden_Config!$A$4:$S$55,11,FALSE())),"")</f>
        <v>0</v>
      </c>
      <c r="O11" s="21" t="s">
        <v>44</v>
      </c>
      <c r="P11" s="21" t="s">
        <v>39</v>
      </c>
      <c r="Q11" s="26"/>
      <c r="R11" s="26"/>
      <c r="S11" s="24" t="n">
        <f aca="false">IF(OR(C11="",L11=""),"",WORKDAY(C11,-L11))</f>
        <v>46272</v>
      </c>
      <c r="T11" s="24" t="n">
        <f aca="false">IF(OR(S11="",J11=""),"",WORKDAY(S11,-J11))</f>
        <v>46244</v>
      </c>
      <c r="U11" s="24" t="n">
        <f aca="true">IF(R11&lt;&gt;"",R11,IF(AND(Q11&lt;&gt;"",ISNUMBER(J11)),WORKDAY(Q11,J11),IF(AND(P11="Nodig",ISNUMBER(J11)),WORKDAY(TODAY(),J11),"")))</f>
        <v>46160</v>
      </c>
      <c r="V11" s="27" t="n">
        <f aca="false">IF(OR(P11="Afgerond",P11="Goedgekeurd",P11="N.v.t"),0,IF(OR(U11="",L11=""),0,WORKDAY(U11,L11)))</f>
        <v>46286</v>
      </c>
      <c r="W11" s="25" t="n">
        <f aca="true">IF(P11="N.v.t","",IF(OR(P11="Afgerond",P11="Goedgekeurd"),"✓",IF(J11="","n.v.t.",IF(Q11="",J11,J11-NETWORKDAYS(Q11,TODAY())+1))))</f>
        <v>20</v>
      </c>
      <c r="X11" s="23" t="str">
        <f aca="false">IF(OR(U11="",S11=""),"ONBEKEND",IF(U11&lt;=S11,"JA",IF(U11&lt;=C11,"KRAP","NEE")))</f>
        <v>JA</v>
      </c>
      <c r="Y11" s="28" t="b">
        <f aca="true">IF(A11="",FALSE(),OR(X11="KRAP",AND(P11="Nodig",IFERROR(TODAY()&gt;=T11-10,FALSE())),AND(P11="Ingediend",ISNUMBER(W11),W11&lt;=5,W11&gt;0),P11="Afgewezen"))</f>
        <v>0</v>
      </c>
      <c r="Z11" s="28" t="b">
        <f aca="false">IF(A11="",FALSE(),AND(M11=TRUE(),OR(X11="NEE",AND(ISNUMBER(W11),W11&lt;0))))</f>
        <v>0</v>
      </c>
      <c r="AA11" s="28" t="b">
        <f aca="true">IF(A11="",FALSE(),AND(N11=TRUE(),OR(P11="Nodig",P11="Ingediend",P11="Afgewezen"),IFERROR(TODAY()&gt;S11,FALSE())))</f>
        <v>0</v>
      </c>
      <c r="AB11" s="29" t="str">
        <f aca="true">IF(A11="","",IF(P11="N.v.t","⚪",IF(OR(P11="Afgerond",P11="Goedgekeurd"),"🟢",IF(Z11=TRUE(),"🔴",IF(AA11=TRUE(),"🔴",IF(Y11=TRUE(),"🟠",IF(AND(F11="G-Schouw",J11=""),IF(P11="Ingediend","🟠",IF(AND(C11&lt;&gt;"",TODAY()&gt;C11-28),"🔴","🟠")),"🟢")))))))</f>
        <v>🟢</v>
      </c>
      <c r="AC11" s="21"/>
      <c r="AD11" s="21"/>
      <c r="AE11" s="30"/>
      <c r="AF11" s="31"/>
    </row>
    <row r="12" customFormat="false" ht="23.85" hidden="false" customHeight="false" outlineLevel="0" collapsed="false">
      <c r="A12" s="21" t="s">
        <v>494</v>
      </c>
      <c r="B12" s="23" t="str">
        <f aca="false">IF(A12="","",IFERROR(INDEX(tbl_Proj_Naam,MATCH(A12,tbl_Proj_ID,0)),"—"))</f>
        <v>Maasstraat - Dordrecht</v>
      </c>
      <c r="C12" s="24" t="n">
        <f aca="false">IF(A12="","",IFERROR(INDEX(tbl_Proj_GSU,MATCH(A12,tbl_Proj_ID,0)),""))</f>
        <v>46398</v>
      </c>
      <c r="D12" s="23" t="str">
        <f aca="false">IF(A12="","",IFERROR(INDEX(tbl_Proj_Rt,MATCH(A12,tbl_Proj_ID,0)),""))</f>
        <v>Netgedreven</v>
      </c>
      <c r="E12" s="23" t="str">
        <f aca="false">IF(A12="","",IFERROR(INDEX(tbl_Proj_Vt,MATCH(A12,tbl_Proj_ID,0)),""))</f>
        <v>OidK</v>
      </c>
      <c r="F12" s="21" t="s">
        <v>49</v>
      </c>
      <c r="G12" s="21" t="s">
        <v>164</v>
      </c>
      <c r="H12" s="21" t="s">
        <v>172</v>
      </c>
      <c r="I12" s="23" t="str">
        <f aca="false">IF(OR(F12="",H12=""),"",IFERROR(INDEX(tbl_Keuzes_ItemID,MATCH(LEFT(F12,1)&amp;"|"&amp;G12&amp;"|"&amp;H12,tbl_Keuzes_Key,0)),""))</f>
        <v>B-BOD-NG-O</v>
      </c>
      <c r="J12" s="25" t="n">
        <f aca="false">IFERROR(IF(I12="","",VLOOKUP(I12,Normtijden_Config!$A$4:$S$55,7,FALSE())),"")</f>
        <v>20</v>
      </c>
      <c r="K12" s="23" t="str">
        <f aca="false">IFERROR(IF(I12="","",VLOOKUP(I12,Normtijden_Config!$A$4:$S$55,8,FALSE())),"")</f>
        <v>Warme_Overdracht</v>
      </c>
      <c r="L12" s="25" t="n">
        <f aca="false">IF(I12="","",IFERROR(  IF(VLOOKUP(I12,Normtijden_Config!$A$4:$S$55,9,FALSE())&lt;&gt;"",     VLOOKUP(I12,Normtijden_Config!$A$4:$S$55,9,FALSE()),     IFERROR(-INDEX(tbl_Offsets_Wd,MATCH(K12&amp;"|"&amp;D12&amp;"|"&amp;E12,tbl_Offsets_Key,0)),"")),""))</f>
        <v>185</v>
      </c>
      <c r="M12" s="23" t="n">
        <f aca="false">IFERROR(IF(I12="","",VLOOKUP(I12,Normtijden_Config!$A$4:$S$55,10,FALSE())),"")</f>
        <v>1</v>
      </c>
      <c r="N12" s="23" t="n">
        <f aca="false">IFERROR(IF(I12="","",VLOOKUP(I12,Normtijden_Config!$A$4:$S$55,11,FALSE())),"")</f>
        <v>0</v>
      </c>
      <c r="O12" s="21" t="s">
        <v>72</v>
      </c>
      <c r="P12" s="21" t="s">
        <v>46</v>
      </c>
      <c r="Q12" s="26" t="n">
        <v>46122</v>
      </c>
      <c r="R12" s="26"/>
      <c r="S12" s="24" t="n">
        <f aca="false">IF(OR(C12="",L12=""),"",WORKDAY(C12,-L12))</f>
        <v>46139</v>
      </c>
      <c r="T12" s="24" t="n">
        <f aca="false">IF(OR(S12="",J12=""),"",WORKDAY(S12,-J12))</f>
        <v>46111</v>
      </c>
      <c r="U12" s="24" t="n">
        <f aca="true">IF(R12&lt;&gt;"",R12,IF(AND(Q12&lt;&gt;"",ISNUMBER(J12)),WORKDAY(Q12,J12),IF(AND(P12="Nodig",ISNUMBER(J12)),WORKDAY(TODAY(),J12),"")))</f>
        <v>46150</v>
      </c>
      <c r="V12" s="27" t="n">
        <f aca="false">IF(OR(P12="Afgerond",P12="Goedgekeurd",P12="N.v.t"),0,IF(OR(U12="",L12=""),0,WORKDAY(U12,L12)))</f>
        <v>46409</v>
      </c>
      <c r="W12" s="25" t="n">
        <f aca="true">IF(P12="N.v.t","",IF(OR(P12="Afgerond",P12="Goedgekeurd"),"✓",IF(J12="","n.v.t.",IF(Q12="",J12,J12-NETWORKDAYS(Q12,TODAY())+1))))</f>
        <v>14</v>
      </c>
      <c r="X12" s="23" t="str">
        <f aca="false">IF(OR(U12="",S12=""),"ONBEKEND",IF(U12&lt;=S12,"JA",IF(U12&lt;=C12,"KRAP","NEE")))</f>
        <v>KRAP</v>
      </c>
      <c r="Y12" s="28" t="b">
        <f aca="true">IF(A12="",FALSE(),OR(X12="KRAP",AND(P12="Nodig",IFERROR(TODAY()&gt;=T12-10,FALSE())),AND(P12="Ingediend",ISNUMBER(W12),W12&lt;=5,W12&gt;0),P12="Afgewezen"))</f>
        <v>1</v>
      </c>
      <c r="Z12" s="28" t="b">
        <f aca="false">IF(A12="",FALSE(),AND(M12=TRUE(),OR(X12="NEE",AND(ISNUMBER(W12),W12&lt;0))))</f>
        <v>0</v>
      </c>
      <c r="AA12" s="28" t="b">
        <f aca="true">IF(A12="",FALSE(),AND(N12=TRUE(),OR(P12="Nodig",P12="Ingediend",P12="Afgewezen"),IFERROR(TODAY()&gt;S12,FALSE())))</f>
        <v>0</v>
      </c>
      <c r="AB12" s="29" t="str">
        <f aca="true">IF(A12="","",IF(P12="N.v.t","⚪",IF(OR(P12="Afgerond",P12="Goedgekeurd"),"🟢",IF(Z12=TRUE(),"🔴",IF(AA12=TRUE(),"🔴",IF(Y12=TRUE(),"🟠",IF(AND(F12="G-Schouw",J12=""),IF(P12="Ingediend","🟠",IF(AND(C12&lt;&gt;"",TODAY()&gt;C12-28),"🔴","🟠")),"🟢")))))))</f>
        <v>🟠</v>
      </c>
      <c r="AC12" s="21"/>
      <c r="AD12" s="21"/>
      <c r="AE12" s="30"/>
      <c r="AF12" s="31"/>
    </row>
    <row r="13" customFormat="false" ht="23.85" hidden="false" customHeight="false" outlineLevel="0" collapsed="false">
      <c r="A13" s="21" t="s">
        <v>494</v>
      </c>
      <c r="B13" s="23" t="str">
        <f aca="false">IF(A13="","",IFERROR(INDEX(tbl_Proj_Naam,MATCH(A13,tbl_Proj_ID,0)),"—"))</f>
        <v>Maasstraat - Dordrecht</v>
      </c>
      <c r="C13" s="24" t="n">
        <f aca="false">IF(A13="","",IFERROR(INDEX(tbl_Proj_GSU,MATCH(A13,tbl_Proj_ID,0)),""))</f>
        <v>46398</v>
      </c>
      <c r="D13" s="23" t="str">
        <f aca="false">IF(A13="","",IFERROR(INDEX(tbl_Proj_Rt,MATCH(A13,tbl_Proj_ID,0)),""))</f>
        <v>Netgedreven</v>
      </c>
      <c r="E13" s="23" t="str">
        <f aca="false">IF(A13="","",IFERROR(INDEX(tbl_Proj_Vt,MATCH(A13,tbl_Proj_ID,0)),""))</f>
        <v>OidK</v>
      </c>
      <c r="F13" s="21" t="s">
        <v>55</v>
      </c>
      <c r="G13" s="21" t="s">
        <v>204</v>
      </c>
      <c r="H13" s="21" t="s">
        <v>205</v>
      </c>
      <c r="I13" s="23" t="str">
        <f aca="false">IF(OR(F13="",H13=""),"",IFERROR(INDEX(tbl_Keuzes_ItemID,MATCH(LEFT(F13,1)&amp;"|"&amp;G13&amp;"|"&amp;H13,tbl_Keuzes_Key,0)),""))</f>
        <v>C-TRC-NG-O</v>
      </c>
      <c r="J13" s="25" t="n">
        <f aca="false">IFERROR(IF(I13="","",VLOOKUP(I13,Normtijden_Config!$A$4:$S$55,7,FALSE())),"")</f>
        <v>75</v>
      </c>
      <c r="K13" s="23" t="str">
        <f aca="false">IFERROR(IF(I13="","",VLOOKUP(I13,Normtijden_Config!$A$4:$S$55,8,FALSE())),"")</f>
        <v>VO_Einde</v>
      </c>
      <c r="L13" s="25" t="n">
        <f aca="false">IF(I13="","",IFERROR(  IF(VLOOKUP(I13,Normtijden_Config!$A$4:$S$55,9,FALSE())&lt;&gt;"",     VLOOKUP(I13,Normtijden_Config!$A$4:$S$55,9,FALSE()),     IFERROR(-INDEX(tbl_Offsets_Wd,MATCH(K13&amp;"|"&amp;D13&amp;"|"&amp;E13,tbl_Offsets_Key,0)),"")),""))</f>
        <v>90</v>
      </c>
      <c r="M13" s="23" t="n">
        <f aca="false">IFERROR(IF(I13="","",VLOOKUP(I13,Normtijden_Config!$A$4:$S$55,10,FALSE())),"")</f>
        <v>1</v>
      </c>
      <c r="N13" s="23" t="n">
        <f aca="false">IFERROR(IF(I13="","",VLOOKUP(I13,Normtijden_Config!$A$4:$S$55,11,FALSE())),"")</f>
        <v>0</v>
      </c>
      <c r="O13" s="21" t="s">
        <v>72</v>
      </c>
      <c r="P13" s="21" t="s">
        <v>39</v>
      </c>
      <c r="Q13" s="26"/>
      <c r="R13" s="26"/>
      <c r="S13" s="24" t="n">
        <f aca="false">IF(OR(C13="",L13=""),"",WORKDAY(C13,-L13))</f>
        <v>46272</v>
      </c>
      <c r="T13" s="24" t="n">
        <f aca="false">IF(OR(S13="",J13=""),"",WORKDAY(S13,-J13))</f>
        <v>46167</v>
      </c>
      <c r="U13" s="24" t="n">
        <f aca="true">IF(R13&lt;&gt;"",R13,IF(AND(Q13&lt;&gt;"",ISNUMBER(J13)),WORKDAY(Q13,J13),IF(AND(P13="Nodig",ISNUMBER(J13)),WORKDAY(TODAY(),J13),"")))</f>
        <v>46237</v>
      </c>
      <c r="V13" s="27" t="n">
        <f aca="false">IF(OR(P13="Afgerond",P13="Goedgekeurd",P13="N.v.t"),0,IF(OR(U13="",L13=""),0,WORKDAY(U13,L13)))</f>
        <v>46363</v>
      </c>
      <c r="W13" s="25" t="n">
        <f aca="true">IF(P13="N.v.t","",IF(OR(P13="Afgerond",P13="Goedgekeurd"),"✓",IF(J13="","n.v.t.",IF(Q13="",J13,J13-NETWORKDAYS(Q13,TODAY())+1))))</f>
        <v>75</v>
      </c>
      <c r="X13" s="23" t="str">
        <f aca="false">IF(OR(U13="",S13=""),"ONBEKEND",IF(U13&lt;=S13,"JA",IF(U13&lt;=C13,"KRAP","NEE")))</f>
        <v>JA</v>
      </c>
      <c r="Y13" s="28" t="b">
        <f aca="true">IF(A13="",FALSE(),OR(X13="KRAP",AND(P13="Nodig",IFERROR(TODAY()&gt;=T13-10,FALSE())),AND(P13="Ingediend",ISNUMBER(W13),W13&lt;=5,W13&gt;0),P13="Afgewezen"))</f>
        <v>0</v>
      </c>
      <c r="Z13" s="28" t="b">
        <f aca="false">IF(A13="",FALSE(),AND(M13=TRUE(),OR(X13="NEE",AND(ISNUMBER(W13),W13&lt;0))))</f>
        <v>0</v>
      </c>
      <c r="AA13" s="28" t="b">
        <f aca="true">IF(A13="",FALSE(),AND(N13=TRUE(),OR(P13="Nodig",P13="Ingediend",P13="Afgewezen"),IFERROR(TODAY()&gt;S13,FALSE())))</f>
        <v>0</v>
      </c>
      <c r="AB13" s="29" t="str">
        <f aca="true">IF(A13="","",IF(P13="N.v.t","⚪",IF(OR(P13="Afgerond",P13="Goedgekeurd"),"🟢",IF(Z13=TRUE(),"🔴",IF(AA13=TRUE(),"🔴",IF(Y13=TRUE(),"🟠",IF(AND(F13="G-Schouw",J13=""),IF(P13="Ingediend","🟠",IF(AND(C13&lt;&gt;"",TODAY()&gt;C13-28),"🔴","🟠")),"🟢")))))))</f>
        <v>🟢</v>
      </c>
      <c r="AC13" s="21"/>
      <c r="AD13" s="21"/>
      <c r="AE13" s="30"/>
      <c r="AF13" s="31"/>
    </row>
    <row r="14" customFormat="false" ht="15" hidden="false" customHeight="false" outlineLevel="0" collapsed="false">
      <c r="A14" s="21" t="s">
        <v>494</v>
      </c>
      <c r="B14" s="23" t="str">
        <f aca="false">IF(A14="","",IFERROR(INDEX(tbl_Proj_Naam,MATCH(A14,tbl_Proj_ID,0)),"—"))</f>
        <v>Maasstraat - Dordrecht</v>
      </c>
      <c r="C14" s="24" t="n">
        <f aca="false">IF(A14="","",IFERROR(INDEX(tbl_Proj_GSU,MATCH(A14,tbl_Proj_ID,0)),""))</f>
        <v>46398</v>
      </c>
      <c r="D14" s="23" t="str">
        <f aca="false">IF(A14="","",IFERROR(INDEX(tbl_Proj_Rt,MATCH(A14,tbl_Proj_ID,0)),""))</f>
        <v>Netgedreven</v>
      </c>
      <c r="E14" s="23" t="str">
        <f aca="false">IF(A14="","",IFERROR(INDEX(tbl_Proj_Vt,MATCH(A14,tbl_Proj_ID,0)),""))</f>
        <v>OidK</v>
      </c>
      <c r="F14" s="21" t="s">
        <v>76</v>
      </c>
      <c r="G14" s="21" t="s">
        <v>276</v>
      </c>
      <c r="H14" s="21" t="s">
        <v>277</v>
      </c>
      <c r="I14" s="23" t="str">
        <f aca="false">IF(OR(F14="",H14=""),"",IFERROR(INDEX(tbl_Keuzes_ItemID,MATCH(LEFT(F14,1)&amp;"|"&amp;G14&amp;"|"&amp;H14,tbl_Keuzes_Key,0)),""))</f>
        <v>H-G-VO</v>
      </c>
      <c r="J14" s="25" t="n">
        <f aca="false">IFERROR(IF(I14="","",VLOOKUP(I14,Normtijden_Config!$A$4:$S$55,7,FALSE())),"")</f>
        <v>0</v>
      </c>
      <c r="K14" s="23" t="str">
        <f aca="false">IFERROR(IF(I14="","",VLOOKUP(I14,Normtijden_Config!$A$4:$S$55,8,FALSE())),"")</f>
        <v>VO_Einde</v>
      </c>
      <c r="L14" s="25" t="n">
        <f aca="false">IF(I14="","",IFERROR(  IF(VLOOKUP(I14,Normtijden_Config!$A$4:$S$55,9,FALSE())&lt;&gt;"",     VLOOKUP(I14,Normtijden_Config!$A$4:$S$55,9,FALSE()),     IFERROR(-INDEX(tbl_Offsets_Wd,MATCH(K14&amp;"|"&amp;D14&amp;"|"&amp;E14,tbl_Offsets_Key,0)),"")),""))</f>
        <v>90</v>
      </c>
      <c r="M14" s="23" t="n">
        <f aca="false">IFERROR(IF(I14="","",VLOOKUP(I14,Normtijden_Config!$A$4:$S$55,10,FALSE())),"")</f>
        <v>0</v>
      </c>
      <c r="N14" s="23" t="n">
        <f aca="false">IFERROR(IF(I14="","",VLOOKUP(I14,Normtijden_Config!$A$4:$S$55,11,FALSE())),"")</f>
        <v>1</v>
      </c>
      <c r="O14" s="21" t="s">
        <v>67</v>
      </c>
      <c r="P14" s="21" t="s">
        <v>39</v>
      </c>
      <c r="Q14" s="26"/>
      <c r="R14" s="26"/>
      <c r="S14" s="24" t="n">
        <f aca="false">IF(OR(C14="",L14=""),"",WORKDAY(C14,-L14))</f>
        <v>46272</v>
      </c>
      <c r="T14" s="24" t="str">
        <f aca="false">IF(OR(S14="",J14=""),"",WORKDAY(S14,-J14))</f>
        <v/>
      </c>
      <c r="U14" s="24" t="str">
        <f aca="true">IF(R14&lt;&gt;"",R14,IF(AND(Q14&lt;&gt;"",ISNUMBER(J14)),WORKDAY(Q14,J14),IF(AND(P14="Nodig",ISNUMBER(J14)),WORKDAY(TODAY(),J14),"")))</f>
        <v/>
      </c>
      <c r="V14" s="27" t="n">
        <f aca="false">IF(OR(P14="Afgerond",P14="Goedgekeurd",P14="N.v.t"),0,IF(OR(U14="",L14=""),0,WORKDAY(U14,L14)))</f>
        <v>0</v>
      </c>
      <c r="W14" s="25" t="str">
        <f aca="true">IF(P14="N.v.t","",IF(OR(P14="Afgerond",P14="Goedgekeurd"),"✓",IF(J14="","n.v.t.",IF(Q14="",J14,J14-NETWORKDAYS(Q14,TODAY())+1))))</f>
        <v>n.v.t.</v>
      </c>
      <c r="X14" s="23" t="str">
        <f aca="false">IF(OR(U14="",S14=""),"ONBEKEND",IF(U14&lt;=S14,"JA",IF(U14&lt;=C14,"KRAP","NEE")))</f>
        <v>ONBEKEND</v>
      </c>
      <c r="Y14" s="28" t="b">
        <f aca="true">IF(A14="",FALSE(),OR(X14="KRAP",AND(P14="Nodig",IFERROR(TODAY()&gt;=T14-10,FALSE())),AND(P14="Ingediend",ISNUMBER(W14),W14&lt;=5,W14&gt;0),P14="Afgewezen"))</f>
        <v>0</v>
      </c>
      <c r="Z14" s="28" t="b">
        <f aca="false">IF(A14="",FALSE(),AND(M14=TRUE(),OR(X14="NEE",AND(ISNUMBER(W14),W14&lt;0))))</f>
        <v>0</v>
      </c>
      <c r="AA14" s="28" t="b">
        <f aca="true">IF(A14="",FALSE(),AND(N14=TRUE(),OR(P14="Nodig",P14="Ingediend",P14="Afgewezen"),IFERROR(TODAY()&gt;S14,FALSE())))</f>
        <v>0</v>
      </c>
      <c r="AB14" s="29" t="str">
        <f aca="true">IF(A14="","",IF(P14="N.v.t","⚪",IF(OR(P14="Afgerond",P14="Goedgekeurd"),"🟢",IF(Z14=TRUE(),"🔴",IF(AA14=TRUE(),"🔴",IF(Y14=TRUE(),"🟠",IF(AND(F14="G-Schouw",J14=""),IF(P14="Ingediend","🟠",IF(AND(C14&lt;&gt;"",TODAY()&gt;C14-28),"🔴","🟠")),"🟢")))))))</f>
        <v>🟢</v>
      </c>
      <c r="AC14" s="21"/>
      <c r="AD14" s="21"/>
      <c r="AE14" s="30"/>
      <c r="AF14" s="31"/>
    </row>
    <row r="15" customFormat="false" ht="15" hidden="false" customHeight="false" outlineLevel="0" collapsed="false">
      <c r="A15" s="21" t="s">
        <v>494</v>
      </c>
      <c r="B15" s="23" t="str">
        <f aca="false">IF(A15="","",IFERROR(INDEX(tbl_Proj_Naam,MATCH(A15,tbl_Proj_ID,0)),"—"))</f>
        <v>Maasstraat - Dordrecht</v>
      </c>
      <c r="C15" s="24" t="n">
        <f aca="false">IF(A15="","",IFERROR(INDEX(tbl_Proj_GSU,MATCH(A15,tbl_Proj_ID,0)),""))</f>
        <v>46398</v>
      </c>
      <c r="D15" s="23" t="str">
        <f aca="false">IF(A15="","",IFERROR(INDEX(tbl_Proj_Rt,MATCH(A15,tbl_Proj_ID,0)),""))</f>
        <v>Netgedreven</v>
      </c>
      <c r="E15" s="23" t="str">
        <f aca="false">IF(A15="","",IFERROR(INDEX(tbl_Proj_Vt,MATCH(A15,tbl_Proj_ID,0)),""))</f>
        <v>OidK</v>
      </c>
      <c r="F15" s="21" t="s">
        <v>76</v>
      </c>
      <c r="G15" s="21" t="s">
        <v>282</v>
      </c>
      <c r="H15" s="21" t="s">
        <v>283</v>
      </c>
      <c r="I15" s="23" t="str">
        <f aca="false">IF(OR(F15="",H15=""),"",IFERROR(INDEX(tbl_Keuzes_ItemID,MATCH(LEFT(F15,1)&amp;"|"&amp;G15&amp;"|"&amp;H15,tbl_Keuzes_Key,0)),""))</f>
        <v>H-G-DO</v>
      </c>
      <c r="J15" s="25" t="n">
        <f aca="false">IFERROR(IF(I15="","",VLOOKUP(I15,Normtijden_Config!$A$4:$S$55,7,FALSE())),"")</f>
        <v>0</v>
      </c>
      <c r="K15" s="23" t="str">
        <f aca="false">IFERROR(IF(I15="","",VLOOKUP(I15,Normtijden_Config!$A$4:$S$55,8,FALSE())),"")</f>
        <v>DO_Einde</v>
      </c>
      <c r="L15" s="25" t="n">
        <f aca="false">IF(I15="","",IFERROR(  IF(VLOOKUP(I15,Normtijden_Config!$A$4:$S$55,9,FALSE())&lt;&gt;"",     VLOOKUP(I15,Normtijden_Config!$A$4:$S$55,9,FALSE()),     IFERROR(-INDEX(tbl_Offsets_Wd,MATCH(K15&amp;"|"&amp;D15&amp;"|"&amp;E15,tbl_Offsets_Key,0)),"")),""))</f>
        <v>75</v>
      </c>
      <c r="M15" s="23" t="n">
        <f aca="false">IFERROR(IF(I15="","",VLOOKUP(I15,Normtijden_Config!$A$4:$S$55,10,FALSE())),"")</f>
        <v>0</v>
      </c>
      <c r="N15" s="23" t="n">
        <f aca="false">IFERROR(IF(I15="","",VLOOKUP(I15,Normtijden_Config!$A$4:$S$55,11,FALSE())),"")</f>
        <v>1</v>
      </c>
      <c r="O15" s="21" t="s">
        <v>67</v>
      </c>
      <c r="P15" s="21" t="s">
        <v>39</v>
      </c>
      <c r="Q15" s="26"/>
      <c r="R15" s="26"/>
      <c r="S15" s="24" t="n">
        <f aca="false">IF(OR(C15="",L15=""),"",WORKDAY(C15,-L15))</f>
        <v>46293</v>
      </c>
      <c r="T15" s="24" t="str">
        <f aca="false">IF(OR(S15="",J15=""),"",WORKDAY(S15,-J15))</f>
        <v/>
      </c>
      <c r="U15" s="24" t="str">
        <f aca="true">IF(R15&lt;&gt;"",R15,IF(AND(Q15&lt;&gt;"",ISNUMBER(J15)),WORKDAY(Q15,J15),IF(AND(P15="Nodig",ISNUMBER(J15)),WORKDAY(TODAY(),J15),"")))</f>
        <v/>
      </c>
      <c r="V15" s="27" t="n">
        <f aca="false">IF(OR(P15="Afgerond",P15="Goedgekeurd",P15="N.v.t"),0,IF(OR(U15="",L15=""),0,WORKDAY(U15,L15)))</f>
        <v>0</v>
      </c>
      <c r="W15" s="25" t="str">
        <f aca="true">IF(P15="N.v.t","",IF(OR(P15="Afgerond",P15="Goedgekeurd"),"✓",IF(J15="","n.v.t.",IF(Q15="",J15,J15-NETWORKDAYS(Q15,TODAY())+1))))</f>
        <v>n.v.t.</v>
      </c>
      <c r="X15" s="23" t="str">
        <f aca="false">IF(OR(U15="",S15=""),"ONBEKEND",IF(U15&lt;=S15,"JA",IF(U15&lt;=C15,"KRAP","NEE")))</f>
        <v>ONBEKEND</v>
      </c>
      <c r="Y15" s="28" t="b">
        <f aca="true">IF(A15="",FALSE(),OR(X15="KRAP",AND(P15="Nodig",IFERROR(TODAY()&gt;=T15-10,FALSE())),AND(P15="Ingediend",ISNUMBER(W15),W15&lt;=5,W15&gt;0),P15="Afgewezen"))</f>
        <v>0</v>
      </c>
      <c r="Z15" s="28" t="b">
        <f aca="false">IF(A15="",FALSE(),AND(M15=TRUE(),OR(X15="NEE",AND(ISNUMBER(W15),W15&lt;0))))</f>
        <v>0</v>
      </c>
      <c r="AA15" s="28" t="b">
        <f aca="true">IF(A15="",FALSE(),AND(N15=TRUE(),OR(P15="Nodig",P15="Ingediend",P15="Afgewezen"),IFERROR(TODAY()&gt;S15,FALSE())))</f>
        <v>0</v>
      </c>
      <c r="AB15" s="29" t="str">
        <f aca="true">IF(A15="","",IF(P15="N.v.t","⚪",IF(OR(P15="Afgerond",P15="Goedgekeurd"),"🟢",IF(Z15=TRUE(),"🔴",IF(AA15=TRUE(),"🔴",IF(Y15=TRUE(),"🟠",IF(AND(F15="G-Schouw",J15=""),IF(P15="Ingediend","🟠",IF(AND(C15&lt;&gt;"",TODAY()&gt;C15-28),"🔴","🟠")),"🟢")))))))</f>
        <v>🟢</v>
      </c>
      <c r="AC15" s="21"/>
      <c r="AD15" s="21"/>
      <c r="AE15" s="30"/>
      <c r="AF15" s="31"/>
    </row>
    <row r="16" customFormat="false" ht="15" hidden="false" customHeight="false" outlineLevel="0" collapsed="false">
      <c r="A16" s="21" t="s">
        <v>494</v>
      </c>
      <c r="B16" s="23" t="str">
        <f aca="false">IF(A16="","",IFERROR(INDEX(tbl_Proj_Naam,MATCH(A16,tbl_Proj_ID,0)),"—"))</f>
        <v>Maasstraat - Dordrecht</v>
      </c>
      <c r="C16" s="24" t="n">
        <f aca="false">IF(A16="","",IFERROR(INDEX(tbl_Proj_GSU,MATCH(A16,tbl_Proj_ID,0)),""))</f>
        <v>46398</v>
      </c>
      <c r="D16" s="23" t="str">
        <f aca="false">IF(A16="","",IFERROR(INDEX(tbl_Proj_Rt,MATCH(A16,tbl_Proj_ID,0)),""))</f>
        <v>Netgedreven</v>
      </c>
      <c r="E16" s="23" t="str">
        <f aca="false">IF(A16="","",IFERROR(INDEX(tbl_Proj_Vt,MATCH(A16,tbl_Proj_ID,0)),""))</f>
        <v>OidK</v>
      </c>
      <c r="F16" s="21" t="s">
        <v>76</v>
      </c>
      <c r="G16" s="21" t="s">
        <v>289</v>
      </c>
      <c r="H16" s="21" t="s">
        <v>295</v>
      </c>
      <c r="I16" s="23" t="str">
        <f aca="false">IF(OR(F16="",H16=""),"",IFERROR(INDEX(tbl_Keuzes_ItemID,MATCH(LEFT(F16,1)&amp;"|"&amp;G16&amp;"|"&amp;H16,tbl_Keuzes_Key,0)),""))</f>
        <v>H-G-DOD-NR</v>
      </c>
      <c r="J16" s="25" t="n">
        <f aca="false">IFERROR(IF(I16="","",VLOOKUP(I16,Normtijden_Config!$A$4:$S$55,7,FALSE())),"")</f>
        <v>15</v>
      </c>
      <c r="K16" s="23" t="str">
        <f aca="false">IFERROR(IF(I16="","",VLOOKUP(I16,Normtijden_Config!$A$4:$S$55,8,FALSE())),"")</f>
        <v>DO_Dossier_Einde</v>
      </c>
      <c r="L16" s="25" t="n">
        <f aca="false">IF(I16="","",IFERROR(  IF(VLOOKUP(I16,Normtijden_Config!$A$4:$S$55,9,FALSE())&lt;&gt;"",     VLOOKUP(I16,Normtijden_Config!$A$4:$S$55,9,FALSE()),     IFERROR(-INDEX(tbl_Offsets_Wd,MATCH(K16&amp;"|"&amp;D16&amp;"|"&amp;E16,tbl_Offsets_Key,0)),"")),""))</f>
        <v>75</v>
      </c>
      <c r="M16" s="23" t="n">
        <f aca="false">IFERROR(IF(I16="","",VLOOKUP(I16,Normtijden_Config!$A$4:$S$55,10,FALSE())),"")</f>
        <v>0</v>
      </c>
      <c r="N16" s="23" t="n">
        <f aca="false">IFERROR(IF(I16="","",VLOOKUP(I16,Normtijden_Config!$A$4:$S$55,11,FALSE())),"")</f>
        <v>1</v>
      </c>
      <c r="O16" s="21" t="s">
        <v>67</v>
      </c>
      <c r="P16" s="21" t="s">
        <v>39</v>
      </c>
      <c r="Q16" s="26"/>
      <c r="R16" s="26"/>
      <c r="S16" s="24" t="n">
        <f aca="false">IF(OR(C16="",L16=""),"",WORKDAY(C16,-L16))</f>
        <v>46293</v>
      </c>
      <c r="T16" s="24" t="n">
        <f aca="false">IF(OR(S16="",J16=""),"",WORKDAY(S16,-J16))</f>
        <v>46272</v>
      </c>
      <c r="U16" s="24" t="n">
        <f aca="true">IF(R16&lt;&gt;"",R16,IF(AND(Q16&lt;&gt;"",ISNUMBER(J16)),WORKDAY(Q16,J16),IF(AND(P16="Nodig",ISNUMBER(J16)),WORKDAY(TODAY(),J16),"")))</f>
        <v>46153</v>
      </c>
      <c r="V16" s="27" t="n">
        <f aca="false">IF(OR(P16="Afgerond",P16="Goedgekeurd",P16="N.v.t"),0,IF(OR(U16="",L16=""),0,WORKDAY(U16,L16)))</f>
        <v>46258</v>
      </c>
      <c r="W16" s="25" t="n">
        <f aca="true">IF(P16="N.v.t","",IF(OR(P16="Afgerond",P16="Goedgekeurd"),"✓",IF(J16="","n.v.t.",IF(Q16="",J16,J16-NETWORKDAYS(Q16,TODAY())+1))))</f>
        <v>15</v>
      </c>
      <c r="X16" s="23" t="str">
        <f aca="false">IF(OR(U16="",S16=""),"ONBEKEND",IF(U16&lt;=S16,"JA",IF(U16&lt;=C16,"KRAP","NEE")))</f>
        <v>JA</v>
      </c>
      <c r="Y16" s="28" t="b">
        <f aca="true">IF(A16="",FALSE(),OR(X16="KRAP",AND(P16="Nodig",IFERROR(TODAY()&gt;=T16-10,FALSE())),AND(P16="Ingediend",ISNUMBER(W16),W16&lt;=5,W16&gt;0),P16="Afgewezen"))</f>
        <v>0</v>
      </c>
      <c r="Z16" s="28" t="b">
        <f aca="false">IF(A16="",FALSE(),AND(M16=TRUE(),OR(X16="NEE",AND(ISNUMBER(W16),W16&lt;0))))</f>
        <v>0</v>
      </c>
      <c r="AA16" s="28" t="b">
        <f aca="true">IF(A16="",FALSE(),AND(N16=TRUE(),OR(P16="Nodig",P16="Ingediend",P16="Afgewezen"),IFERROR(TODAY()&gt;S16,FALSE())))</f>
        <v>0</v>
      </c>
      <c r="AB16" s="29" t="str">
        <f aca="true">IF(A16="","",IF(P16="N.v.t","⚪",IF(OR(P16="Afgerond",P16="Goedgekeurd"),"🟢",IF(Z16=TRUE(),"🔴",IF(AA16=TRUE(),"🔴",IF(Y16=TRUE(),"🟠",IF(AND(F16="G-Schouw",J16=""),IF(P16="Ingediend","🟠",IF(AND(C16&lt;&gt;"",TODAY()&gt;C16-28),"🔴","🟠")),"🟢")))))))</f>
        <v>🟢</v>
      </c>
      <c r="AC16" s="21"/>
      <c r="AD16" s="21"/>
      <c r="AE16" s="30"/>
      <c r="AF16" s="31"/>
    </row>
    <row r="17" customFormat="false" ht="23.85" hidden="false" customHeight="false" outlineLevel="0" collapsed="false">
      <c r="A17" s="21" t="s">
        <v>494</v>
      </c>
      <c r="B17" s="23" t="str">
        <f aca="false">IF(A17="","",IFERROR(INDEX(tbl_Proj_Naam,MATCH(A17,tbl_Proj_ID,0)),"—"))</f>
        <v>Maasstraat - Dordrecht</v>
      </c>
      <c r="C17" s="24" t="n">
        <f aca="false">IF(A17="","",IFERROR(INDEX(tbl_Proj_GSU,MATCH(A17,tbl_Proj_ID,0)),""))</f>
        <v>46398</v>
      </c>
      <c r="D17" s="23" t="str">
        <f aca="false">IF(A17="","",IFERROR(INDEX(tbl_Proj_Rt,MATCH(A17,tbl_Proj_ID,0)),""))</f>
        <v>Netgedreven</v>
      </c>
      <c r="E17" s="23" t="str">
        <f aca="false">IF(A17="","",IFERROR(INDEX(tbl_Proj_Vt,MATCH(A17,tbl_Proj_ID,0)),""))</f>
        <v>OidK</v>
      </c>
      <c r="F17" s="21" t="s">
        <v>65</v>
      </c>
      <c r="G17" s="21" t="s">
        <v>164</v>
      </c>
      <c r="H17" s="21" t="s">
        <v>243</v>
      </c>
      <c r="I17" s="23" t="str">
        <f aca="false">IF(OR(F17="",H17=""),"",IFERROR(INDEX(tbl_Keuzes_ItemID,MATCH(LEFT(F17,1)&amp;"|"&amp;G17&amp;"|"&amp;H17,tbl_Keuzes_Key,0)),""))</f>
        <v>E-VG-ZRO</v>
      </c>
      <c r="J17" s="25" t="n">
        <f aca="false">IFERROR(IF(I17="","",VLOOKUP(I17,Normtijden_Config!$A$4:$S$55,7,FALSE())),"")</f>
        <v>40</v>
      </c>
      <c r="K17" s="23" t="str">
        <f aca="false">IFERROR(IF(I17="","",VLOOKUP(I17,Normtijden_Config!$A$4:$S$55,8,FALSE())),"")</f>
        <v>Vergunning_Einde</v>
      </c>
      <c r="L17" s="25" t="n">
        <f aca="false">IF(I17="","",IFERROR(  IF(VLOOKUP(I17,Normtijden_Config!$A$4:$S$55,9,FALSE())&lt;&gt;"",     VLOOKUP(I17,Normtijden_Config!$A$4:$S$55,9,FALSE()),     IFERROR(-INDEX(tbl_Offsets_Wd,MATCH(K17&amp;"|"&amp;D17&amp;"|"&amp;E17,tbl_Offsets_Key,0)),"")),""))</f>
        <v>25</v>
      </c>
      <c r="M17" s="23" t="n">
        <f aca="false">IFERROR(IF(I17="","",VLOOKUP(I17,Normtijden_Config!$A$4:$S$55,10,FALSE())),"")</f>
        <v>1</v>
      </c>
      <c r="N17" s="23" t="n">
        <f aca="false">IFERROR(IF(I17="","",VLOOKUP(I17,Normtijden_Config!$A$4:$S$55,11,FALSE())),"")</f>
        <v>0</v>
      </c>
      <c r="O17" s="21" t="s">
        <v>78</v>
      </c>
      <c r="P17" s="21" t="s">
        <v>39</v>
      </c>
      <c r="Q17" s="26"/>
      <c r="R17" s="26"/>
      <c r="S17" s="24" t="n">
        <f aca="false">IF(OR(C17="",L17=""),"",WORKDAY(C17,-L17))</f>
        <v>46363</v>
      </c>
      <c r="T17" s="24" t="n">
        <f aca="false">IF(OR(S17="",J17=""),"",WORKDAY(S17,-J17))</f>
        <v>46307</v>
      </c>
      <c r="U17" s="24" t="n">
        <f aca="true">IF(R17&lt;&gt;"",R17,IF(AND(Q17&lt;&gt;"",ISNUMBER(J17)),WORKDAY(Q17,J17),IF(AND(P17="Nodig",ISNUMBER(J17)),WORKDAY(TODAY(),J17),"")))</f>
        <v>46188</v>
      </c>
      <c r="V17" s="27" t="n">
        <f aca="false">IF(OR(P17="Afgerond",P17="Goedgekeurd",P17="N.v.t"),0,IF(OR(U17="",L17=""),0,WORKDAY(U17,L17)))</f>
        <v>46223</v>
      </c>
      <c r="W17" s="25" t="n">
        <f aca="true">IF(P17="N.v.t","",IF(OR(P17="Afgerond",P17="Goedgekeurd"),"✓",IF(J17="","n.v.t.",IF(Q17="",J17,J17-NETWORKDAYS(Q17,TODAY())+1))))</f>
        <v>40</v>
      </c>
      <c r="X17" s="23" t="str">
        <f aca="false">IF(OR(U17="",S17=""),"ONBEKEND",IF(U17&lt;=S17,"JA",IF(U17&lt;=C17,"KRAP","NEE")))</f>
        <v>JA</v>
      </c>
      <c r="Y17" s="28" t="b">
        <f aca="true">IF(A17="",FALSE(),OR(X17="KRAP",AND(P17="Nodig",IFERROR(TODAY()&gt;=T17-10,FALSE())),AND(P17="Ingediend",ISNUMBER(W17),W17&lt;=5,W17&gt;0),P17="Afgewezen"))</f>
        <v>0</v>
      </c>
      <c r="Z17" s="28" t="b">
        <f aca="false">IF(A17="",FALSE(),AND(M17=TRUE(),OR(X17="NEE",AND(ISNUMBER(W17),W17&lt;0))))</f>
        <v>0</v>
      </c>
      <c r="AA17" s="28" t="b">
        <f aca="true">IF(A17="",FALSE(),AND(N17=TRUE(),OR(P17="Nodig",P17="Ingediend",P17="Afgewezen"),IFERROR(TODAY()&gt;S17,FALSE())))</f>
        <v>0</v>
      </c>
      <c r="AB17" s="29" t="str">
        <f aca="true">IF(A17="","",IF(P17="N.v.t","⚪",IF(OR(P17="Afgerond",P17="Goedgekeurd"),"🟢",IF(Z17=TRUE(),"🔴",IF(AA17=TRUE(),"🔴",IF(Y17=TRUE(),"🟠",IF(AND(F17="G-Schouw",J17=""),IF(P17="Ingediend","🟠",IF(AND(C17&lt;&gt;"",TODAY()&gt;C17-28),"🔴","🟠")),"🟢")))))))</f>
        <v>🟢</v>
      </c>
      <c r="AC17" s="21"/>
      <c r="AD17" s="21"/>
      <c r="AE17" s="30"/>
      <c r="AF17" s="31"/>
    </row>
    <row r="18" customFormat="false" ht="15" hidden="false" customHeight="false" outlineLevel="0" collapsed="false">
      <c r="A18" s="21" t="s">
        <v>494</v>
      </c>
      <c r="B18" s="23" t="str">
        <f aca="false">IF(A18="","",IFERROR(INDEX(tbl_Proj_Naam,MATCH(A18,tbl_Proj_ID,0)),"—"))</f>
        <v>Maasstraat - Dordrecht</v>
      </c>
      <c r="C18" s="24" t="n">
        <f aca="false">IF(A18="","",IFERROR(INDEX(tbl_Proj_GSU,MATCH(A18,tbl_Proj_ID,0)),""))</f>
        <v>46398</v>
      </c>
      <c r="D18" s="23" t="str">
        <f aca="false">IF(A18="","",IFERROR(INDEX(tbl_Proj_Rt,MATCH(A18,tbl_Proj_ID,0)),""))</f>
        <v>Netgedreven</v>
      </c>
      <c r="E18" s="23" t="str">
        <f aca="false">IF(A18="","",IFERROR(INDEX(tbl_Proj_Vt,MATCH(A18,tbl_Proj_ID,0)),""))</f>
        <v>OidK</v>
      </c>
      <c r="F18" s="21" t="s">
        <v>76</v>
      </c>
      <c r="G18" s="21" t="s">
        <v>301</v>
      </c>
      <c r="H18" s="21" t="s">
        <v>302</v>
      </c>
      <c r="I18" s="23" t="str">
        <f aca="false">IF(OR(F18="",H18=""),"",IFERROR(INDEX(tbl_Keuzes_ItemID,MATCH(LEFT(F18,1)&amp;"|"&amp;G18&amp;"|"&amp;H18,tbl_Keuzes_Key,0)),""))</f>
        <v>H-G-BEG</v>
      </c>
      <c r="J18" s="25" t="n">
        <f aca="false">IFERROR(IF(I18="","",VLOOKUP(I18,Normtijden_Config!$A$4:$S$55,7,FALSE())),"")</f>
        <v>5</v>
      </c>
      <c r="K18" s="23" t="str">
        <f aca="false">IFERROR(IF(I18="","",VLOOKUP(I18,Normtijden_Config!$A$4:$S$55,8,FALSE())),"")</f>
        <v>Begroting_Einde</v>
      </c>
      <c r="L18" s="25" t="n">
        <f aca="false">IF(I18="","",IFERROR(  IF(VLOOKUP(I18,Normtijden_Config!$A$4:$S$55,9,FALSE())&lt;&gt;"",     VLOOKUP(I18,Normtijden_Config!$A$4:$S$55,9,FALSE()),     IFERROR(-INDEX(tbl_Offsets_Wd,MATCH(K18&amp;"|"&amp;D18&amp;"|"&amp;E18,tbl_Offsets_Key,0)),"")),""))</f>
        <v>35</v>
      </c>
      <c r="M18" s="23" t="n">
        <f aca="false">IFERROR(IF(I18="","",VLOOKUP(I18,Normtijden_Config!$A$4:$S$55,10,FALSE())),"")</f>
        <v>0</v>
      </c>
      <c r="N18" s="23" t="n">
        <f aca="false">IFERROR(IF(I18="","",VLOOKUP(I18,Normtijden_Config!$A$4:$S$55,11,FALSE())),"")</f>
        <v>1</v>
      </c>
      <c r="O18" s="21" t="s">
        <v>67</v>
      </c>
      <c r="P18" s="21" t="s">
        <v>39</v>
      </c>
      <c r="Q18" s="26"/>
      <c r="R18" s="26"/>
      <c r="S18" s="24" t="n">
        <f aca="false">IF(OR(C18="",L18=""),"",WORKDAY(C18,-L18))</f>
        <v>46349</v>
      </c>
      <c r="T18" s="24" t="n">
        <f aca="false">IF(OR(S18="",J18=""),"",WORKDAY(S18,-J18))</f>
        <v>46342</v>
      </c>
      <c r="U18" s="24" t="n">
        <f aca="true">IF(R18&lt;&gt;"",R18,IF(AND(Q18&lt;&gt;"",ISNUMBER(J18)),WORKDAY(Q18,J18),IF(AND(P18="Nodig",ISNUMBER(J18)),WORKDAY(TODAY(),J18),"")))</f>
        <v>46139</v>
      </c>
      <c r="V18" s="27" t="n">
        <f aca="false">IF(OR(P18="Afgerond",P18="Goedgekeurd",P18="N.v.t"),0,IF(OR(U18="",L18=""),0,WORKDAY(U18,L18)))</f>
        <v>46188</v>
      </c>
      <c r="W18" s="25" t="n">
        <f aca="true">IF(P18="N.v.t","",IF(OR(P18="Afgerond",P18="Goedgekeurd"),"✓",IF(J18="","n.v.t.",IF(Q18="",J18,J18-NETWORKDAYS(Q18,TODAY())+1))))</f>
        <v>5</v>
      </c>
      <c r="X18" s="23" t="str">
        <f aca="false">IF(OR(U18="",S18=""),"ONBEKEND",IF(U18&lt;=S18,"JA",IF(U18&lt;=C18,"KRAP","NEE")))</f>
        <v>JA</v>
      </c>
      <c r="Y18" s="28" t="b">
        <f aca="true">IF(A18="",FALSE(),OR(X18="KRAP",AND(P18="Nodig",IFERROR(TODAY()&gt;=T18-10,FALSE())),AND(P18="Ingediend",ISNUMBER(W18),W18&lt;=5,W18&gt;0),P18="Afgewezen"))</f>
        <v>0</v>
      </c>
      <c r="Z18" s="28" t="b">
        <f aca="false">IF(A18="",FALSE(),AND(M18=TRUE(),OR(X18="NEE",AND(ISNUMBER(W18),W18&lt;0))))</f>
        <v>0</v>
      </c>
      <c r="AA18" s="28" t="b">
        <f aca="true">IF(A18="",FALSE(),AND(N18=TRUE(),OR(P18="Nodig",P18="Ingediend",P18="Afgewezen"),IFERROR(TODAY()&gt;S18,FALSE())))</f>
        <v>0</v>
      </c>
      <c r="AB18" s="29" t="str">
        <f aca="true">IF(A18="","",IF(P18="N.v.t","⚪",IF(OR(P18="Afgerond",P18="Goedgekeurd"),"🟢",IF(Z18=TRUE(),"🔴",IF(AA18=TRUE(),"🔴",IF(Y18=TRUE(),"🟠",IF(AND(F18="G-Schouw",J18=""),IF(P18="Ingediend","🟠",IF(AND(C18&lt;&gt;"",TODAY()&gt;C18-28),"🔴","🟠")),"🟢")))))))</f>
        <v>🟢</v>
      </c>
      <c r="AC18" s="21"/>
      <c r="AD18" s="21"/>
      <c r="AE18" s="30"/>
      <c r="AF18" s="31"/>
    </row>
    <row r="19" customFormat="false" ht="15" hidden="false" customHeight="false" outlineLevel="0" collapsed="false">
      <c r="A19" s="21" t="s">
        <v>494</v>
      </c>
      <c r="B19" s="23" t="str">
        <f aca="false">IF(A19="","",IFERROR(INDEX(tbl_Proj_Naam,MATCH(A19,tbl_Proj_ID,0)),"—"))</f>
        <v>Maasstraat - Dordrecht</v>
      </c>
      <c r="C19" s="24" t="n">
        <f aca="false">IF(A19="","",IFERROR(INDEX(tbl_Proj_GSU,MATCH(A19,tbl_Proj_ID,0)),""))</f>
        <v>46398</v>
      </c>
      <c r="D19" s="23" t="str">
        <f aca="false">IF(A19="","",IFERROR(INDEX(tbl_Proj_Rt,MATCH(A19,tbl_Proj_ID,0)),""))</f>
        <v>Netgedreven</v>
      </c>
      <c r="E19" s="23" t="str">
        <f aca="false">IF(A19="","",IFERROR(INDEX(tbl_Proj_Vt,MATCH(A19,tbl_Proj_ID,0)),""))</f>
        <v>OidK</v>
      </c>
      <c r="F19" s="21" t="s">
        <v>76</v>
      </c>
      <c r="G19" s="21" t="s">
        <v>307</v>
      </c>
      <c r="H19" s="21" t="s">
        <v>308</v>
      </c>
      <c r="I19" s="23" t="str">
        <f aca="false">IF(OR(F19="",H19=""),"",IFERROR(INDEX(tbl_Keuzes_ItemID,MATCH(LEFT(F19,1)&amp;"|"&amp;G19&amp;"|"&amp;H19,tbl_Keuzes_Key,0)),""))</f>
        <v>H-G-MAT</v>
      </c>
      <c r="J19" s="25" t="n">
        <f aca="false">IFERROR(IF(I19="","",VLOOKUP(I19,Normtijden_Config!$A$4:$S$55,7,FALSE())),"")</f>
        <v>5</v>
      </c>
      <c r="K19" s="23" t="str">
        <f aca="false">IFERROR(IF(I19="","",VLOOKUP(I19,Normtijden_Config!$A$4:$S$55,8,FALSE())),"")</f>
        <v>Materiaal_Einde</v>
      </c>
      <c r="L19" s="25" t="n">
        <f aca="false">IF(I19="","",IFERROR(  IF(VLOOKUP(I19,Normtijden_Config!$A$4:$S$55,9,FALSE())&lt;&gt;"",     VLOOKUP(I19,Normtijden_Config!$A$4:$S$55,9,FALSE()),     IFERROR(-INDEX(tbl_Offsets_Wd,MATCH(K19&amp;"|"&amp;D19&amp;"|"&amp;E19,tbl_Offsets_Key,0)),"")),""))</f>
        <v>35</v>
      </c>
      <c r="M19" s="23" t="n">
        <f aca="false">IFERROR(IF(I19="","",VLOOKUP(I19,Normtijden_Config!$A$4:$S$55,10,FALSE())),"")</f>
        <v>0</v>
      </c>
      <c r="N19" s="23" t="n">
        <f aca="false">IFERROR(IF(I19="","",VLOOKUP(I19,Normtijden_Config!$A$4:$S$55,11,FALSE())),"")</f>
        <v>1</v>
      </c>
      <c r="O19" s="21" t="s">
        <v>67</v>
      </c>
      <c r="P19" s="21" t="s">
        <v>39</v>
      </c>
      <c r="Q19" s="26"/>
      <c r="R19" s="26"/>
      <c r="S19" s="24" t="n">
        <f aca="false">IF(OR(C19="",L19=""),"",WORKDAY(C19,-L19))</f>
        <v>46349</v>
      </c>
      <c r="T19" s="24" t="n">
        <f aca="false">IF(OR(S19="",J19=""),"",WORKDAY(S19,-J19))</f>
        <v>46342</v>
      </c>
      <c r="U19" s="24" t="n">
        <f aca="true">IF(R19&lt;&gt;"",R19,IF(AND(Q19&lt;&gt;"",ISNUMBER(J19)),WORKDAY(Q19,J19),IF(AND(P19="Nodig",ISNUMBER(J19)),WORKDAY(TODAY(),J19),"")))</f>
        <v>46139</v>
      </c>
      <c r="V19" s="27" t="n">
        <f aca="false">IF(OR(P19="Afgerond",P19="Goedgekeurd",P19="N.v.t"),0,IF(OR(U19="",L19=""),0,WORKDAY(U19,L19)))</f>
        <v>46188</v>
      </c>
      <c r="W19" s="25" t="n">
        <f aca="true">IF(P19="N.v.t","",IF(OR(P19="Afgerond",P19="Goedgekeurd"),"✓",IF(J19="","n.v.t.",IF(Q19="",J19,J19-NETWORKDAYS(Q19,TODAY())+1))))</f>
        <v>5</v>
      </c>
      <c r="X19" s="23" t="str">
        <f aca="false">IF(OR(U19="",S19=""),"ONBEKEND",IF(U19&lt;=S19,"JA",IF(U19&lt;=C19,"KRAP","NEE")))</f>
        <v>JA</v>
      </c>
      <c r="Y19" s="28" t="b">
        <f aca="true">IF(A19="",FALSE(),OR(X19="KRAP",AND(P19="Nodig",IFERROR(TODAY()&gt;=T19-10,FALSE())),AND(P19="Ingediend",ISNUMBER(W19),W19&lt;=5,W19&gt;0),P19="Afgewezen"))</f>
        <v>0</v>
      </c>
      <c r="Z19" s="28" t="b">
        <f aca="false">IF(A19="",FALSE(),AND(M19=TRUE(),OR(X19="NEE",AND(ISNUMBER(W19),W19&lt;0))))</f>
        <v>0</v>
      </c>
      <c r="AA19" s="28" t="b">
        <f aca="true">IF(A19="",FALSE(),AND(N19=TRUE(),OR(P19="Nodig",P19="Ingediend",P19="Afgewezen"),IFERROR(TODAY()&gt;S19,FALSE())))</f>
        <v>0</v>
      </c>
      <c r="AB19" s="29" t="str">
        <f aca="true">IF(A19="","",IF(P19="N.v.t","⚪",IF(OR(P19="Afgerond",P19="Goedgekeurd"),"🟢",IF(Z19=TRUE(),"🔴",IF(AA19=TRUE(),"🔴",IF(Y19=TRUE(),"🟠",IF(AND(F19="G-Schouw",J19=""),IF(P19="Ingediend","🟠",IF(AND(C19&lt;&gt;"",TODAY()&gt;C19-28),"🔴","🟠")),"🟢")))))))</f>
        <v>🟢</v>
      </c>
      <c r="AC19" s="21"/>
      <c r="AD19" s="21"/>
      <c r="AE19" s="30"/>
      <c r="AF19" s="31"/>
    </row>
    <row r="20" customFormat="false" ht="15" hidden="false" customHeight="false" outlineLevel="0" collapsed="false">
      <c r="A20" s="21" t="s">
        <v>494</v>
      </c>
      <c r="B20" s="23" t="str">
        <f aca="false">IF(A20="","",IFERROR(INDEX(tbl_Proj_Naam,MATCH(A20,tbl_Proj_ID,0)),"—"))</f>
        <v>Maasstraat - Dordrecht</v>
      </c>
      <c r="C20" s="24" t="n">
        <f aca="false">IF(A20="","",IFERROR(INDEX(tbl_Proj_GSU,MATCH(A20,tbl_Proj_ID,0)),""))</f>
        <v>46398</v>
      </c>
      <c r="D20" s="23" t="str">
        <f aca="false">IF(A20="","",IFERROR(INDEX(tbl_Proj_Rt,MATCH(A20,tbl_Proj_ID,0)),""))</f>
        <v>Netgedreven</v>
      </c>
      <c r="E20" s="23" t="str">
        <f aca="false">IF(A20="","",IFERROR(INDEX(tbl_Proj_Vt,MATCH(A20,tbl_Proj_ID,0)),""))</f>
        <v>OidK</v>
      </c>
      <c r="F20" s="21" t="s">
        <v>76</v>
      </c>
      <c r="G20" s="21" t="s">
        <v>313</v>
      </c>
      <c r="H20" s="21" t="s">
        <v>314</v>
      </c>
      <c r="I20" s="23" t="str">
        <f aca="false">IF(OR(F20="",H20=""),"",IFERROR(INDEX(tbl_Keuzes_ItemID,MATCH(LEFT(F20,1)&amp;"|"&amp;G20&amp;"|"&amp;H20,tbl_Keuzes_Key,0)),""))</f>
        <v>H-G-KO</v>
      </c>
      <c r="J20" s="25" t="n">
        <f aca="false">IFERROR(IF(I20="","",VLOOKUP(I20,Normtijden_Config!$A$4:$S$55,7,FALSE())),"")</f>
        <v>5</v>
      </c>
      <c r="K20" s="23" t="str">
        <f aca="false">IFERROR(IF(I20="","",VLOOKUP(I20,Normtijden_Config!$A$4:$S$55,8,FALSE())),"")</f>
        <v>Kickoff_Einde</v>
      </c>
      <c r="L20" s="25" t="n">
        <f aca="false">IF(I20="","",IFERROR(  IF(VLOOKUP(I20,Normtijden_Config!$A$4:$S$55,9,FALSE())&lt;&gt;"",     VLOOKUP(I20,Normtijden_Config!$A$4:$S$55,9,FALSE()),     IFERROR(-INDEX(tbl_Offsets_Wd,MATCH(K20&amp;"|"&amp;D20&amp;"|"&amp;E20,tbl_Offsets_Key,0)),"")),""))</f>
        <v>25</v>
      </c>
      <c r="M20" s="23" t="n">
        <f aca="false">IFERROR(IF(I20="","",VLOOKUP(I20,Normtijden_Config!$A$4:$S$55,10,FALSE())),"")</f>
        <v>0</v>
      </c>
      <c r="N20" s="23" t="n">
        <f aca="false">IFERROR(IF(I20="","",VLOOKUP(I20,Normtijden_Config!$A$4:$S$55,11,FALSE())),"")</f>
        <v>1</v>
      </c>
      <c r="O20" s="21" t="s">
        <v>72</v>
      </c>
      <c r="P20" s="21" t="s">
        <v>39</v>
      </c>
      <c r="Q20" s="26"/>
      <c r="R20" s="26"/>
      <c r="S20" s="24" t="n">
        <f aca="false">IF(OR(C20="",L20=""),"",WORKDAY(C20,-L20))</f>
        <v>46363</v>
      </c>
      <c r="T20" s="24" t="n">
        <f aca="false">IF(OR(S20="",J20=""),"",WORKDAY(S20,-J20))</f>
        <v>46356</v>
      </c>
      <c r="U20" s="24" t="n">
        <f aca="true">IF(R20&lt;&gt;"",R20,IF(AND(Q20&lt;&gt;"",ISNUMBER(J20)),WORKDAY(Q20,J20),IF(AND(P20="Nodig",ISNUMBER(J20)),WORKDAY(TODAY(),J20),"")))</f>
        <v>46139</v>
      </c>
      <c r="V20" s="27" t="n">
        <f aca="false">IF(OR(P20="Afgerond",P20="Goedgekeurd",P20="N.v.t"),0,IF(OR(U20="",L20=""),0,WORKDAY(U20,L20)))</f>
        <v>46174</v>
      </c>
      <c r="W20" s="25" t="n">
        <f aca="true">IF(P20="N.v.t","",IF(OR(P20="Afgerond",P20="Goedgekeurd"),"✓",IF(J20="","n.v.t.",IF(Q20="",J20,J20-NETWORKDAYS(Q20,TODAY())+1))))</f>
        <v>5</v>
      </c>
      <c r="X20" s="23" t="str">
        <f aca="false">IF(OR(U20="",S20=""),"ONBEKEND",IF(U20&lt;=S20,"JA",IF(U20&lt;=C20,"KRAP","NEE")))</f>
        <v>JA</v>
      </c>
      <c r="Y20" s="28" t="b">
        <f aca="true">IF(A20="",FALSE(),OR(X20="KRAP",AND(P20="Nodig",IFERROR(TODAY()&gt;=T20-10,FALSE())),AND(P20="Ingediend",ISNUMBER(W20),W20&lt;=5,W20&gt;0),P20="Afgewezen"))</f>
        <v>0</v>
      </c>
      <c r="Z20" s="28" t="b">
        <f aca="false">IF(A20="",FALSE(),AND(M20=TRUE(),OR(X20="NEE",AND(ISNUMBER(W20),W20&lt;0))))</f>
        <v>0</v>
      </c>
      <c r="AA20" s="28" t="b">
        <f aca="true">IF(A20="",FALSE(),AND(N20=TRUE(),OR(P20="Nodig",P20="Ingediend",P20="Afgewezen"),IFERROR(TODAY()&gt;S20,FALSE())))</f>
        <v>0</v>
      </c>
      <c r="AB20" s="29" t="str">
        <f aca="true">IF(A20="","",IF(P20="N.v.t","⚪",IF(OR(P20="Afgerond",P20="Goedgekeurd"),"🟢",IF(Z20=TRUE(),"🔴",IF(AA20=TRUE(),"🔴",IF(Y20=TRUE(),"🟠",IF(AND(F20="G-Schouw",J20=""),IF(P20="Ingediend","🟠",IF(AND(C20&lt;&gt;"",TODAY()&gt;C20-28),"🔴","🟠")),"🟢")))))))</f>
        <v>🟢</v>
      </c>
      <c r="AC20" s="21"/>
      <c r="AD20" s="21"/>
      <c r="AE20" s="30"/>
      <c r="AF20" s="31"/>
    </row>
    <row r="21" customFormat="false" ht="15" hidden="false" customHeight="false" outlineLevel="0" collapsed="false">
      <c r="A21" s="21"/>
      <c r="B21" s="23" t="str">
        <f aca="false">IF(A21="","",IFERROR(INDEX(tbl_Proj_Naam,MATCH(A21,tbl_Proj_ID,0)),"—"))</f>
        <v/>
      </c>
      <c r="C21" s="24" t="str">
        <f aca="false">IF(A21="","",IFERROR(INDEX(tbl_Proj_GSU,MATCH(A21,tbl_Proj_ID,0)),""))</f>
        <v/>
      </c>
      <c r="D21" s="23" t="str">
        <f aca="false">IF(A21="","",IFERROR(INDEX(tbl_Proj_Rt,MATCH(A21,tbl_Proj_ID,0)),""))</f>
        <v/>
      </c>
      <c r="E21" s="23" t="str">
        <f aca="false">IF(A21="","",IFERROR(INDEX(tbl_Proj_Vt,MATCH(A21,tbl_Proj_ID,0)),""))</f>
        <v/>
      </c>
      <c r="F21" s="21"/>
      <c r="G21" s="21"/>
      <c r="H21" s="21"/>
      <c r="I21" s="23" t="str">
        <f aca="false">IF(OR(F21="",H21=""),"",IFERROR(INDEX(tbl_Keuzes_ItemID,MATCH(LEFT(F21,1)&amp;"|"&amp;G21&amp;"|"&amp;H21,tbl_Keuzes_Key,0)),""))</f>
        <v/>
      </c>
      <c r="J21" s="25" t="str">
        <f aca="false">IFERROR(IF(I21="","",VLOOKUP(I21,Normtijden_Config!$A$4:$S$55,7,FALSE())),"")</f>
        <v/>
      </c>
      <c r="K21" s="23" t="str">
        <f aca="false">IFERROR(IF(I21="","",VLOOKUP(I21,Normtijden_Config!$A$4:$S$55,8,FALSE())),"")</f>
        <v/>
      </c>
      <c r="L21" s="25" t="str">
        <f aca="false">IF(I21="","",IFERROR(  IF(VLOOKUP(I21,Normtijden_Config!$A$4:$S$55,9,FALSE())&lt;&gt;"",     VLOOKUP(I21,Normtijden_Config!$A$4:$S$55,9,FALSE()),     IFERROR(-INDEX(tbl_Offsets_Wd,MATCH(K21&amp;"|"&amp;D21&amp;"|"&amp;E21,tbl_Offsets_Key,0)),"")),""))</f>
        <v/>
      </c>
      <c r="M21" s="23" t="str">
        <f aca="false">IFERROR(IF(I21="","",VLOOKUP(I21,Normtijden_Config!$A$4:$S$55,10,FALSE())),"")</f>
        <v/>
      </c>
      <c r="N21" s="23" t="str">
        <f aca="false">IFERROR(IF(I21="","",VLOOKUP(I21,Normtijden_Config!$A$4:$S$55,11,FALSE())),"")</f>
        <v/>
      </c>
      <c r="O21" s="21"/>
      <c r="P21" s="21"/>
      <c r="Q21" s="26"/>
      <c r="R21" s="26"/>
      <c r="S21" s="24" t="str">
        <f aca="false">IF(OR(C21="",L21=""),"",WORKDAY(C21,-L21))</f>
        <v/>
      </c>
      <c r="T21" s="24" t="str">
        <f aca="false">IF(OR(S21="",J21=""),"",WORKDAY(S21,-J21))</f>
        <v/>
      </c>
      <c r="U21" s="24" t="str">
        <f aca="true">IF(R21&lt;&gt;"",R21,IF(AND(Q21&lt;&gt;"",ISNUMBER(J21)),WORKDAY(Q21,J21),IF(AND(P21="Nodig",ISNUMBER(J21)),WORKDAY(TODAY(),J21),"")))</f>
        <v/>
      </c>
      <c r="V21" s="27" t="n">
        <f aca="false">IF(OR(P21="Afgerond",P21="Goedgekeurd",P21="N.v.t"),0,IF(OR(U21="",L21=""),0,WORKDAY(U21,L21)))</f>
        <v>0</v>
      </c>
      <c r="W21" s="25" t="str">
        <f aca="true">IF(P21="N.v.t","",IF(OR(P21="Afgerond",P21="Goedgekeurd"),"✓",IF(J21="","n.v.t.",IF(Q21="",J21,J21-NETWORKDAYS(Q21,TODAY())+1))))</f>
        <v>n.v.t.</v>
      </c>
      <c r="X21" s="23" t="str">
        <f aca="false">IF(OR(U21="",S21=""),"ONBEKEND",IF(U21&lt;=S21,"JA",IF(U21&lt;=C21,"KRAP","NEE")))</f>
        <v>ONBEKEND</v>
      </c>
      <c r="Y21" s="28" t="b">
        <f aca="true">IF(A21="",FALSE(),OR(X21="KRAP",AND(P21="Nodig",IFERROR(TODAY()&gt;=T21-10,FALSE())),AND(P21="Ingediend",ISNUMBER(W21),W21&lt;=5,W21&gt;0),P21="Afgewezen"))</f>
        <v>0</v>
      </c>
      <c r="Z21" s="28" t="b">
        <f aca="false">IF(A21="",FALSE(),AND(M21=TRUE(),OR(X21="NEE",AND(ISNUMBER(W21),W21&lt;0))))</f>
        <v>0</v>
      </c>
      <c r="AA21" s="28" t="b">
        <f aca="true">IF(A21="",FALSE(),AND(N21=TRUE(),OR(P21="Nodig",P21="Ingediend",P21="Afgewezen"),IFERROR(TODAY()&gt;S21,FALSE())))</f>
        <v>0</v>
      </c>
      <c r="AB21" s="29" t="str">
        <f aca="true">IF(A21="","",IF(P21="N.v.t","⚪",IF(OR(P21="Afgerond",P21="Goedgekeurd"),"🟢",IF(Z21=TRUE(),"🔴",IF(AA21=TRUE(),"🔴",IF(Y21=TRUE(),"🟠",IF(AND(F21="G-Schouw",J21=""),IF(P21="Ingediend","🟠",IF(AND(C21&lt;&gt;"",TODAY()&gt;C21-28),"🔴","🟠")),"🟢")))))))</f>
        <v/>
      </c>
      <c r="AC21" s="21"/>
      <c r="AD21" s="21"/>
      <c r="AE21" s="30"/>
      <c r="AF21" s="31"/>
    </row>
    <row r="22" customFormat="false" ht="15" hidden="false" customHeight="false" outlineLevel="0" collapsed="false">
      <c r="A22" s="21"/>
      <c r="B22" s="23" t="str">
        <f aca="false">IF(A22="","",IFERROR(INDEX(tbl_Proj_Naam,MATCH(A22,tbl_Proj_ID,0)),"—"))</f>
        <v/>
      </c>
      <c r="C22" s="24" t="str">
        <f aca="false">IF(A22="","",IFERROR(INDEX(tbl_Proj_GSU,MATCH(A22,tbl_Proj_ID,0)),""))</f>
        <v/>
      </c>
      <c r="D22" s="23" t="str">
        <f aca="false">IF(A22="","",IFERROR(INDEX(tbl_Proj_Rt,MATCH(A22,tbl_Proj_ID,0)),""))</f>
        <v/>
      </c>
      <c r="E22" s="23" t="str">
        <f aca="false">IF(A22="","",IFERROR(INDEX(tbl_Proj_Vt,MATCH(A22,tbl_Proj_ID,0)),""))</f>
        <v/>
      </c>
      <c r="F22" s="21"/>
      <c r="G22" s="21"/>
      <c r="H22" s="21"/>
      <c r="I22" s="23" t="str">
        <f aca="false">IF(OR(F22="",H22=""),"",IFERROR(INDEX(tbl_Keuzes_ItemID,MATCH(LEFT(F22,1)&amp;"|"&amp;G22&amp;"|"&amp;H22,tbl_Keuzes_Key,0)),""))</f>
        <v/>
      </c>
      <c r="J22" s="25" t="str">
        <f aca="false">IFERROR(IF(I22="","",VLOOKUP(I22,Normtijden_Config!$A$4:$S$55,7,FALSE())),"")</f>
        <v/>
      </c>
      <c r="K22" s="23" t="str">
        <f aca="false">IFERROR(IF(I22="","",VLOOKUP(I22,Normtijden_Config!$A$4:$S$55,8,FALSE())),"")</f>
        <v/>
      </c>
      <c r="L22" s="25" t="str">
        <f aca="false">IF(I22="","",IFERROR(  IF(VLOOKUP(I22,Normtijden_Config!$A$4:$S$55,9,FALSE())&lt;&gt;"",     VLOOKUP(I22,Normtijden_Config!$A$4:$S$55,9,FALSE()),     IFERROR(-INDEX(tbl_Offsets_Wd,MATCH(K22&amp;"|"&amp;D22&amp;"|"&amp;E22,tbl_Offsets_Key,0)),"")),""))</f>
        <v/>
      </c>
      <c r="M22" s="23" t="str">
        <f aca="false">IFERROR(IF(I22="","",VLOOKUP(I22,Normtijden_Config!$A$4:$S$55,10,FALSE())),"")</f>
        <v/>
      </c>
      <c r="N22" s="23" t="str">
        <f aca="false">IFERROR(IF(I22="","",VLOOKUP(I22,Normtijden_Config!$A$4:$S$55,11,FALSE())),"")</f>
        <v/>
      </c>
      <c r="O22" s="21"/>
      <c r="P22" s="21"/>
      <c r="Q22" s="26"/>
      <c r="R22" s="26"/>
      <c r="S22" s="24" t="str">
        <f aca="false">IF(OR(C22="",L22=""),"",WORKDAY(C22,-L22))</f>
        <v/>
      </c>
      <c r="T22" s="24" t="str">
        <f aca="false">IF(OR(S22="",J22=""),"",WORKDAY(S22,-J22))</f>
        <v/>
      </c>
      <c r="U22" s="24" t="str">
        <f aca="true">IF(R22&lt;&gt;"",R22,IF(AND(Q22&lt;&gt;"",ISNUMBER(J22)),WORKDAY(Q22,J22),IF(AND(P22="Nodig",ISNUMBER(J22)),WORKDAY(TODAY(),J22),"")))</f>
        <v/>
      </c>
      <c r="V22" s="27" t="n">
        <f aca="false">IF(OR(P22="Afgerond",P22="Goedgekeurd",P22="N.v.t"),0,IF(OR(U22="",L22=""),0,WORKDAY(U22,L22)))</f>
        <v>0</v>
      </c>
      <c r="W22" s="25" t="str">
        <f aca="true">IF(P22="N.v.t","",IF(OR(P22="Afgerond",P22="Goedgekeurd"),"✓",IF(J22="","n.v.t.",IF(Q22="",J22,J22-NETWORKDAYS(Q22,TODAY())+1))))</f>
        <v>n.v.t.</v>
      </c>
      <c r="X22" s="23" t="str">
        <f aca="false">IF(OR(U22="",S22=""),"ONBEKEND",IF(U22&lt;=S22,"JA",IF(U22&lt;=C22,"KRAP","NEE")))</f>
        <v>ONBEKEND</v>
      </c>
      <c r="Y22" s="28" t="b">
        <f aca="true">IF(A22="",FALSE(),OR(X22="KRAP",AND(P22="Nodig",IFERROR(TODAY()&gt;=T22-10,FALSE())),AND(P22="Ingediend",ISNUMBER(W22),W22&lt;=5,W22&gt;0),P22="Afgewezen"))</f>
        <v>0</v>
      </c>
      <c r="Z22" s="28" t="b">
        <f aca="false">IF(A22="",FALSE(),AND(M22=TRUE(),OR(X22="NEE",AND(ISNUMBER(W22),W22&lt;0))))</f>
        <v>0</v>
      </c>
      <c r="AA22" s="28" t="b">
        <f aca="true">IF(A22="",FALSE(),AND(N22=TRUE(),OR(P22="Nodig",P22="Ingediend",P22="Afgewezen"),IFERROR(TODAY()&gt;S22,FALSE())))</f>
        <v>0</v>
      </c>
      <c r="AB22" s="29" t="str">
        <f aca="true">IF(A22="","",IF(P22="N.v.t","⚪",IF(OR(P22="Afgerond",P22="Goedgekeurd"),"🟢",IF(Z22=TRUE(),"🔴",IF(AA22=TRUE(),"🔴",IF(Y22=TRUE(),"🟠",IF(AND(F22="G-Schouw",J22=""),IF(P22="Ingediend","🟠",IF(AND(C22&lt;&gt;"",TODAY()&gt;C22-28),"🔴","🟠")),"🟢")))))))</f>
        <v/>
      </c>
      <c r="AC22" s="21"/>
      <c r="AD22" s="21"/>
      <c r="AE22" s="30"/>
      <c r="AF22" s="31"/>
    </row>
    <row r="23" customFormat="false" ht="15" hidden="false" customHeight="false" outlineLevel="0" collapsed="false">
      <c r="A23" s="21"/>
      <c r="B23" s="23" t="str">
        <f aca="false">IF(A23="","",IFERROR(INDEX(tbl_Proj_Naam,MATCH(A23,tbl_Proj_ID,0)),"—"))</f>
        <v/>
      </c>
      <c r="C23" s="24" t="str">
        <f aca="false">IF(A23="","",IFERROR(INDEX(tbl_Proj_GSU,MATCH(A23,tbl_Proj_ID,0)),""))</f>
        <v/>
      </c>
      <c r="D23" s="23" t="str">
        <f aca="false">IF(A23="","",IFERROR(INDEX(tbl_Proj_Rt,MATCH(A23,tbl_Proj_ID,0)),""))</f>
        <v/>
      </c>
      <c r="E23" s="23" t="str">
        <f aca="false">IF(A23="","",IFERROR(INDEX(tbl_Proj_Vt,MATCH(A23,tbl_Proj_ID,0)),""))</f>
        <v/>
      </c>
      <c r="F23" s="21"/>
      <c r="G23" s="21"/>
      <c r="H23" s="21"/>
      <c r="I23" s="23" t="str">
        <f aca="false">IF(OR(F23="",H23=""),"",IFERROR(INDEX(tbl_Keuzes_ItemID,MATCH(LEFT(F23,1)&amp;"|"&amp;G23&amp;"|"&amp;H23,tbl_Keuzes_Key,0)),""))</f>
        <v/>
      </c>
      <c r="J23" s="25" t="str">
        <f aca="false">IFERROR(IF(I23="","",VLOOKUP(I23,Normtijden_Config!$A$4:$S$55,7,FALSE())),"")</f>
        <v/>
      </c>
      <c r="K23" s="23" t="str">
        <f aca="false">IFERROR(IF(I23="","",VLOOKUP(I23,Normtijden_Config!$A$4:$S$55,8,FALSE())),"")</f>
        <v/>
      </c>
      <c r="L23" s="25" t="str">
        <f aca="false">IF(I23="","",IFERROR(  IF(VLOOKUP(I23,Normtijden_Config!$A$4:$S$55,9,FALSE())&lt;&gt;"",     VLOOKUP(I23,Normtijden_Config!$A$4:$S$55,9,FALSE()),     IFERROR(-INDEX(tbl_Offsets_Wd,MATCH(K23&amp;"|"&amp;D23&amp;"|"&amp;E23,tbl_Offsets_Key,0)),"")),""))</f>
        <v/>
      </c>
      <c r="M23" s="23" t="str">
        <f aca="false">IFERROR(IF(I23="","",VLOOKUP(I23,Normtijden_Config!$A$4:$S$55,10,FALSE())),"")</f>
        <v/>
      </c>
      <c r="N23" s="23" t="str">
        <f aca="false">IFERROR(IF(I23="","",VLOOKUP(I23,Normtijden_Config!$A$4:$S$55,11,FALSE())),"")</f>
        <v/>
      </c>
      <c r="O23" s="21"/>
      <c r="P23" s="21"/>
      <c r="Q23" s="26"/>
      <c r="R23" s="26"/>
      <c r="S23" s="24" t="str">
        <f aca="false">IF(OR(C23="",L23=""),"",WORKDAY(C23,-L23))</f>
        <v/>
      </c>
      <c r="T23" s="24" t="str">
        <f aca="false">IF(OR(S23="",J23=""),"",WORKDAY(S23,-J23))</f>
        <v/>
      </c>
      <c r="U23" s="24" t="str">
        <f aca="true">IF(R23&lt;&gt;"",R23,IF(AND(Q23&lt;&gt;"",ISNUMBER(J23)),WORKDAY(Q23,J23),IF(AND(P23="Nodig",ISNUMBER(J23)),WORKDAY(TODAY(),J23),"")))</f>
        <v/>
      </c>
      <c r="V23" s="27" t="n">
        <f aca="false">IF(OR(P23="Afgerond",P23="Goedgekeurd",P23="N.v.t"),0,IF(OR(U23="",L23=""),0,WORKDAY(U23,L23)))</f>
        <v>0</v>
      </c>
      <c r="W23" s="25" t="str">
        <f aca="true">IF(P23="N.v.t","",IF(OR(P23="Afgerond",P23="Goedgekeurd"),"✓",IF(J23="","n.v.t.",IF(Q23="",J23,J23-NETWORKDAYS(Q23,TODAY())+1))))</f>
        <v>n.v.t.</v>
      </c>
      <c r="X23" s="23" t="str">
        <f aca="false">IF(OR(U23="",S23=""),"ONBEKEND",IF(U23&lt;=S23,"JA",IF(U23&lt;=C23,"KRAP","NEE")))</f>
        <v>ONBEKEND</v>
      </c>
      <c r="Y23" s="28" t="b">
        <f aca="true">IF(A23="",FALSE(),OR(X23="KRAP",AND(P23="Nodig",IFERROR(TODAY()&gt;=T23-10,FALSE())),AND(P23="Ingediend",ISNUMBER(W23),W23&lt;=5,W23&gt;0),P23="Afgewezen"))</f>
        <v>0</v>
      </c>
      <c r="Z23" s="28" t="b">
        <f aca="false">IF(A23="",FALSE(),AND(M23=TRUE(),OR(X23="NEE",AND(ISNUMBER(W23),W23&lt;0))))</f>
        <v>0</v>
      </c>
      <c r="AA23" s="28" t="b">
        <f aca="true">IF(A23="",FALSE(),AND(N23=TRUE(),OR(P23="Nodig",P23="Ingediend",P23="Afgewezen"),IFERROR(TODAY()&gt;S23,FALSE())))</f>
        <v>0</v>
      </c>
      <c r="AB23" s="29" t="str">
        <f aca="true">IF(A23="","",IF(P23="N.v.t","⚪",IF(OR(P23="Afgerond",P23="Goedgekeurd"),"🟢",IF(Z23=TRUE(),"🔴",IF(AA23=TRUE(),"🔴",IF(Y23=TRUE(),"🟠",IF(AND(F23="G-Schouw",J23=""),IF(P23="Ingediend","🟠",IF(AND(C23&lt;&gt;"",TODAY()&gt;C23-28),"🔴","🟠")),"🟢")))))))</f>
        <v/>
      </c>
      <c r="AC23" s="21"/>
      <c r="AD23" s="21"/>
      <c r="AE23" s="30"/>
      <c r="AF23" s="31"/>
    </row>
    <row r="24" customFormat="false" ht="15" hidden="false" customHeight="false" outlineLevel="0" collapsed="false">
      <c r="A24" s="21"/>
      <c r="B24" s="23" t="str">
        <f aca="false">IF(A24="","",IFERROR(INDEX(tbl_Proj_Naam,MATCH(A24,tbl_Proj_ID,0)),"—"))</f>
        <v/>
      </c>
      <c r="C24" s="24" t="str">
        <f aca="false">IF(A24="","",IFERROR(INDEX(tbl_Proj_GSU,MATCH(A24,tbl_Proj_ID,0)),""))</f>
        <v/>
      </c>
      <c r="D24" s="23" t="str">
        <f aca="false">IF(A24="","",IFERROR(INDEX(tbl_Proj_Rt,MATCH(A24,tbl_Proj_ID,0)),""))</f>
        <v/>
      </c>
      <c r="E24" s="23" t="str">
        <f aca="false">IF(A24="","",IFERROR(INDEX(tbl_Proj_Vt,MATCH(A24,tbl_Proj_ID,0)),""))</f>
        <v/>
      </c>
      <c r="F24" s="21"/>
      <c r="G24" s="21"/>
      <c r="H24" s="21"/>
      <c r="I24" s="23" t="str">
        <f aca="false">IF(OR(F24="",H24=""),"",IFERROR(INDEX(tbl_Keuzes_ItemID,MATCH(LEFT(F24,1)&amp;"|"&amp;G24&amp;"|"&amp;H24,tbl_Keuzes_Key,0)),""))</f>
        <v/>
      </c>
      <c r="J24" s="25" t="str">
        <f aca="false">IFERROR(IF(I24="","",VLOOKUP(I24,Normtijden_Config!$A$4:$S$55,7,FALSE())),"")</f>
        <v/>
      </c>
      <c r="K24" s="23" t="str">
        <f aca="false">IFERROR(IF(I24="","",VLOOKUP(I24,Normtijden_Config!$A$4:$S$55,8,FALSE())),"")</f>
        <v/>
      </c>
      <c r="L24" s="25" t="str">
        <f aca="false">IF(I24="","",IFERROR(  IF(VLOOKUP(I24,Normtijden_Config!$A$4:$S$55,9,FALSE())&lt;&gt;"",     VLOOKUP(I24,Normtijden_Config!$A$4:$S$55,9,FALSE()),     IFERROR(-INDEX(tbl_Offsets_Wd,MATCH(K24&amp;"|"&amp;D24&amp;"|"&amp;E24,tbl_Offsets_Key,0)),"")),""))</f>
        <v/>
      </c>
      <c r="M24" s="23" t="str">
        <f aca="false">IFERROR(IF(I24="","",VLOOKUP(I24,Normtijden_Config!$A$4:$S$55,10,FALSE())),"")</f>
        <v/>
      </c>
      <c r="N24" s="23" t="str">
        <f aca="false">IFERROR(IF(I24="","",VLOOKUP(I24,Normtijden_Config!$A$4:$S$55,11,FALSE())),"")</f>
        <v/>
      </c>
      <c r="O24" s="21"/>
      <c r="P24" s="21"/>
      <c r="Q24" s="26"/>
      <c r="R24" s="26"/>
      <c r="S24" s="24" t="str">
        <f aca="false">IF(OR(C24="",L24=""),"",WORKDAY(C24,-L24))</f>
        <v/>
      </c>
      <c r="T24" s="24" t="str">
        <f aca="false">IF(OR(S24="",J24=""),"",WORKDAY(S24,-J24))</f>
        <v/>
      </c>
      <c r="U24" s="24" t="str">
        <f aca="true">IF(R24&lt;&gt;"",R24,IF(AND(Q24&lt;&gt;"",ISNUMBER(J24)),WORKDAY(Q24,J24),IF(AND(P24="Nodig",ISNUMBER(J24)),WORKDAY(TODAY(),J24),"")))</f>
        <v/>
      </c>
      <c r="V24" s="27" t="n">
        <f aca="false">IF(OR(P24="Afgerond",P24="Goedgekeurd",P24="N.v.t"),0,IF(OR(U24="",L24=""),0,WORKDAY(U24,L24)))</f>
        <v>0</v>
      </c>
      <c r="W24" s="25" t="str">
        <f aca="true">IF(P24="N.v.t","",IF(OR(P24="Afgerond",P24="Goedgekeurd"),"✓",IF(J24="","n.v.t.",IF(Q24="",J24,J24-NETWORKDAYS(Q24,TODAY())+1))))</f>
        <v>n.v.t.</v>
      </c>
      <c r="X24" s="23" t="str">
        <f aca="false">IF(OR(U24="",S24=""),"ONBEKEND",IF(U24&lt;=S24,"JA",IF(U24&lt;=C24,"KRAP","NEE")))</f>
        <v>ONBEKEND</v>
      </c>
      <c r="Y24" s="28" t="b">
        <f aca="true">IF(A24="",FALSE(),OR(X24="KRAP",AND(P24="Nodig",IFERROR(TODAY()&gt;=T24-10,FALSE())),AND(P24="Ingediend",ISNUMBER(W24),W24&lt;=5,W24&gt;0),P24="Afgewezen"))</f>
        <v>0</v>
      </c>
      <c r="Z24" s="28" t="b">
        <f aca="false">IF(A24="",FALSE(),AND(M24=TRUE(),OR(X24="NEE",AND(ISNUMBER(W24),W24&lt;0))))</f>
        <v>0</v>
      </c>
      <c r="AA24" s="28" t="b">
        <f aca="true">IF(A24="",FALSE(),AND(N24=TRUE(),OR(P24="Nodig",P24="Ingediend",P24="Afgewezen"),IFERROR(TODAY()&gt;S24,FALSE())))</f>
        <v>0</v>
      </c>
      <c r="AB24" s="29" t="str">
        <f aca="true">IF(A24="","",IF(P24="N.v.t","⚪",IF(OR(P24="Afgerond",P24="Goedgekeurd"),"🟢",IF(Z24=TRUE(),"🔴",IF(AA24=TRUE(),"🔴",IF(Y24=TRUE(),"🟠",IF(AND(F24="G-Schouw",J24=""),IF(P24="Ingediend","🟠",IF(AND(C24&lt;&gt;"",TODAY()&gt;C24-28),"🔴","🟠")),"🟢")))))))</f>
        <v/>
      </c>
      <c r="AC24" s="21"/>
      <c r="AD24" s="21"/>
      <c r="AE24" s="30"/>
      <c r="AF24" s="31"/>
    </row>
    <row r="25" customFormat="false" ht="15" hidden="false" customHeight="false" outlineLevel="0" collapsed="false">
      <c r="A25" s="21"/>
      <c r="B25" s="23" t="str">
        <f aca="false">IF(A25="","",IFERROR(INDEX(tbl_Proj_Naam,MATCH(A25,tbl_Proj_ID,0)),"—"))</f>
        <v/>
      </c>
      <c r="C25" s="24" t="str">
        <f aca="false">IF(A25="","",IFERROR(INDEX(tbl_Proj_GSU,MATCH(A25,tbl_Proj_ID,0)),""))</f>
        <v/>
      </c>
      <c r="D25" s="23" t="str">
        <f aca="false">IF(A25="","",IFERROR(INDEX(tbl_Proj_Rt,MATCH(A25,tbl_Proj_ID,0)),""))</f>
        <v/>
      </c>
      <c r="E25" s="23" t="str">
        <f aca="false">IF(A25="","",IFERROR(INDEX(tbl_Proj_Vt,MATCH(A25,tbl_Proj_ID,0)),""))</f>
        <v/>
      </c>
      <c r="F25" s="21"/>
      <c r="G25" s="21"/>
      <c r="H25" s="21"/>
      <c r="I25" s="23" t="str">
        <f aca="false">IF(OR(F25="",H25=""),"",IFERROR(INDEX(tbl_Keuzes_ItemID,MATCH(LEFT(F25,1)&amp;"|"&amp;G25&amp;"|"&amp;H25,tbl_Keuzes_Key,0)),""))</f>
        <v/>
      </c>
      <c r="J25" s="25" t="str">
        <f aca="false">IFERROR(IF(I25="","",VLOOKUP(I25,Normtijden_Config!$A$4:$S$55,7,FALSE())),"")</f>
        <v/>
      </c>
      <c r="K25" s="23" t="str">
        <f aca="false">IFERROR(IF(I25="","",VLOOKUP(I25,Normtijden_Config!$A$4:$S$55,8,FALSE())),"")</f>
        <v/>
      </c>
      <c r="L25" s="25" t="str">
        <f aca="false">IF(I25="","",IFERROR(  IF(VLOOKUP(I25,Normtijden_Config!$A$4:$S$55,9,FALSE())&lt;&gt;"",     VLOOKUP(I25,Normtijden_Config!$A$4:$S$55,9,FALSE()),     IFERROR(-INDEX(tbl_Offsets_Wd,MATCH(K25&amp;"|"&amp;D25&amp;"|"&amp;E25,tbl_Offsets_Key,0)),"")),""))</f>
        <v/>
      </c>
      <c r="M25" s="23" t="str">
        <f aca="false">IFERROR(IF(I25="","",VLOOKUP(I25,Normtijden_Config!$A$4:$S$55,10,FALSE())),"")</f>
        <v/>
      </c>
      <c r="N25" s="23" t="str">
        <f aca="false">IFERROR(IF(I25="","",VLOOKUP(I25,Normtijden_Config!$A$4:$S$55,11,FALSE())),"")</f>
        <v/>
      </c>
      <c r="O25" s="21"/>
      <c r="P25" s="21"/>
      <c r="Q25" s="26"/>
      <c r="R25" s="26"/>
      <c r="S25" s="24" t="str">
        <f aca="false">IF(OR(C25="",L25=""),"",WORKDAY(C25,-L25))</f>
        <v/>
      </c>
      <c r="T25" s="24" t="str">
        <f aca="false">IF(OR(S25="",J25=""),"",WORKDAY(S25,-J25))</f>
        <v/>
      </c>
      <c r="U25" s="24" t="str">
        <f aca="true">IF(R25&lt;&gt;"",R25,IF(AND(Q25&lt;&gt;"",ISNUMBER(J25)),WORKDAY(Q25,J25),IF(AND(P25="Nodig",ISNUMBER(J25)),WORKDAY(TODAY(),J25),"")))</f>
        <v/>
      </c>
      <c r="V25" s="27" t="n">
        <f aca="false">IF(OR(P25="Afgerond",P25="Goedgekeurd",P25="N.v.t"),0,IF(OR(U25="",L25=""),0,WORKDAY(U25,L25)))</f>
        <v>0</v>
      </c>
      <c r="W25" s="25" t="str">
        <f aca="true">IF(P25="N.v.t","",IF(OR(P25="Afgerond",P25="Goedgekeurd"),"✓",IF(J25="","n.v.t.",IF(Q25="",J25,J25-NETWORKDAYS(Q25,TODAY())+1))))</f>
        <v>n.v.t.</v>
      </c>
      <c r="X25" s="23" t="str">
        <f aca="false">IF(OR(U25="",S25=""),"ONBEKEND",IF(U25&lt;=S25,"JA",IF(U25&lt;=C25,"KRAP","NEE")))</f>
        <v>ONBEKEND</v>
      </c>
      <c r="Y25" s="28" t="b">
        <f aca="true">IF(A25="",FALSE(),OR(X25="KRAP",AND(P25="Nodig",IFERROR(TODAY()&gt;=T25-10,FALSE())),AND(P25="Ingediend",ISNUMBER(W25),W25&lt;=5,W25&gt;0),P25="Afgewezen"))</f>
        <v>0</v>
      </c>
      <c r="Z25" s="28" t="b">
        <f aca="false">IF(A25="",FALSE(),AND(M25=TRUE(),OR(X25="NEE",AND(ISNUMBER(W25),W25&lt;0))))</f>
        <v>0</v>
      </c>
      <c r="AA25" s="28" t="b">
        <f aca="true">IF(A25="",FALSE(),AND(N25=TRUE(),OR(P25="Nodig",P25="Ingediend",P25="Afgewezen"),IFERROR(TODAY()&gt;S25,FALSE())))</f>
        <v>0</v>
      </c>
      <c r="AB25" s="29" t="str">
        <f aca="true">IF(A25="","",IF(P25="N.v.t","⚪",IF(OR(P25="Afgerond",P25="Goedgekeurd"),"🟢",IF(Z25=TRUE(),"🔴",IF(AA25=TRUE(),"🔴",IF(Y25=TRUE(),"🟠",IF(AND(F25="G-Schouw",J25=""),IF(P25="Ingediend","🟠",IF(AND(C25&lt;&gt;"",TODAY()&gt;C25-28),"🔴","🟠")),"🟢")))))))</f>
        <v/>
      </c>
      <c r="AC25" s="21"/>
      <c r="AD25" s="21"/>
      <c r="AE25" s="30"/>
      <c r="AF25" s="31"/>
    </row>
    <row r="26" customFormat="false" ht="15" hidden="false" customHeight="false" outlineLevel="0" collapsed="false">
      <c r="A26" s="21"/>
      <c r="B26" s="23" t="str">
        <f aca="false">IF(A26="","",IFERROR(INDEX(tbl_Proj_Naam,MATCH(A26,tbl_Proj_ID,0)),"—"))</f>
        <v/>
      </c>
      <c r="C26" s="24" t="str">
        <f aca="false">IF(A26="","",IFERROR(INDEX(tbl_Proj_GSU,MATCH(A26,tbl_Proj_ID,0)),""))</f>
        <v/>
      </c>
      <c r="D26" s="23" t="str">
        <f aca="false">IF(A26="","",IFERROR(INDEX(tbl_Proj_Rt,MATCH(A26,tbl_Proj_ID,0)),""))</f>
        <v/>
      </c>
      <c r="E26" s="23" t="str">
        <f aca="false">IF(A26="","",IFERROR(INDEX(tbl_Proj_Vt,MATCH(A26,tbl_Proj_ID,0)),""))</f>
        <v/>
      </c>
      <c r="F26" s="21"/>
      <c r="G26" s="21"/>
      <c r="H26" s="21"/>
      <c r="I26" s="23" t="str">
        <f aca="false">IF(OR(F26="",H26=""),"",IFERROR(INDEX(tbl_Keuzes_ItemID,MATCH(LEFT(F26,1)&amp;"|"&amp;G26&amp;"|"&amp;H26,tbl_Keuzes_Key,0)),""))</f>
        <v/>
      </c>
      <c r="J26" s="25" t="str">
        <f aca="false">IFERROR(IF(I26="","",VLOOKUP(I26,Normtijden_Config!$A$4:$S$55,7,FALSE())),"")</f>
        <v/>
      </c>
      <c r="K26" s="23" t="str">
        <f aca="false">IFERROR(IF(I26="","",VLOOKUP(I26,Normtijden_Config!$A$4:$S$55,8,FALSE())),"")</f>
        <v/>
      </c>
      <c r="L26" s="25" t="str">
        <f aca="false">IF(I26="","",IFERROR(  IF(VLOOKUP(I26,Normtijden_Config!$A$4:$S$55,9,FALSE())&lt;&gt;"",     VLOOKUP(I26,Normtijden_Config!$A$4:$S$55,9,FALSE()),     IFERROR(-INDEX(tbl_Offsets_Wd,MATCH(K26&amp;"|"&amp;D26&amp;"|"&amp;E26,tbl_Offsets_Key,0)),"")),""))</f>
        <v/>
      </c>
      <c r="M26" s="23" t="str">
        <f aca="false">IFERROR(IF(I26="","",VLOOKUP(I26,Normtijden_Config!$A$4:$S$55,10,FALSE())),"")</f>
        <v/>
      </c>
      <c r="N26" s="23" t="str">
        <f aca="false">IFERROR(IF(I26="","",VLOOKUP(I26,Normtijden_Config!$A$4:$S$55,11,FALSE())),"")</f>
        <v/>
      </c>
      <c r="O26" s="21"/>
      <c r="P26" s="21"/>
      <c r="Q26" s="26"/>
      <c r="R26" s="26"/>
      <c r="S26" s="24" t="str">
        <f aca="false">IF(OR(C26="",L26=""),"",WORKDAY(C26,-L26))</f>
        <v/>
      </c>
      <c r="T26" s="24" t="str">
        <f aca="false">IF(OR(S26="",J26=""),"",WORKDAY(S26,-J26))</f>
        <v/>
      </c>
      <c r="U26" s="24" t="str">
        <f aca="true">IF(R26&lt;&gt;"",R26,IF(AND(Q26&lt;&gt;"",ISNUMBER(J26)),WORKDAY(Q26,J26),IF(AND(P26="Nodig",ISNUMBER(J26)),WORKDAY(TODAY(),J26),"")))</f>
        <v/>
      </c>
      <c r="V26" s="27" t="n">
        <f aca="false">IF(OR(P26="Afgerond",P26="Goedgekeurd",P26="N.v.t"),0,IF(OR(U26="",L26=""),0,WORKDAY(U26,L26)))</f>
        <v>0</v>
      </c>
      <c r="W26" s="25" t="str">
        <f aca="true">IF(P26="N.v.t","",IF(OR(P26="Afgerond",P26="Goedgekeurd"),"✓",IF(J26="","n.v.t.",IF(Q26="",J26,J26-NETWORKDAYS(Q26,TODAY())+1))))</f>
        <v>n.v.t.</v>
      </c>
      <c r="X26" s="23" t="str">
        <f aca="false">IF(OR(U26="",S26=""),"ONBEKEND",IF(U26&lt;=S26,"JA",IF(U26&lt;=C26,"KRAP","NEE")))</f>
        <v>ONBEKEND</v>
      </c>
      <c r="Y26" s="28" t="b">
        <f aca="true">IF(A26="",FALSE(),OR(X26="KRAP",AND(P26="Nodig",IFERROR(TODAY()&gt;=T26-10,FALSE())),AND(P26="Ingediend",ISNUMBER(W26),W26&lt;=5,W26&gt;0),P26="Afgewezen"))</f>
        <v>0</v>
      </c>
      <c r="Z26" s="28" t="b">
        <f aca="false">IF(A26="",FALSE(),AND(M26=TRUE(),OR(X26="NEE",AND(ISNUMBER(W26),W26&lt;0))))</f>
        <v>0</v>
      </c>
      <c r="AA26" s="28" t="b">
        <f aca="true">IF(A26="",FALSE(),AND(N26=TRUE(),OR(P26="Nodig",P26="Ingediend",P26="Afgewezen"),IFERROR(TODAY()&gt;S26,FALSE())))</f>
        <v>0</v>
      </c>
      <c r="AB26" s="29" t="str">
        <f aca="true">IF(A26="","",IF(P26="N.v.t","⚪",IF(OR(P26="Afgerond",P26="Goedgekeurd"),"🟢",IF(Z26=TRUE(),"🔴",IF(AA26=TRUE(),"🔴",IF(Y26=TRUE(),"🟠",IF(AND(F26="G-Schouw",J26=""),IF(P26="Ingediend","🟠",IF(AND(C26&lt;&gt;"",TODAY()&gt;C26-28),"🔴","🟠")),"🟢")))))))</f>
        <v/>
      </c>
      <c r="AC26" s="21"/>
      <c r="AD26" s="21"/>
      <c r="AE26" s="30"/>
      <c r="AF26" s="31"/>
    </row>
    <row r="27" customFormat="false" ht="15" hidden="false" customHeight="false" outlineLevel="0" collapsed="false">
      <c r="A27" s="21"/>
      <c r="B27" s="23" t="str">
        <f aca="false">IF(A27="","",IFERROR(INDEX(tbl_Proj_Naam,MATCH(A27,tbl_Proj_ID,0)),"—"))</f>
        <v/>
      </c>
      <c r="C27" s="24" t="str">
        <f aca="false">IF(A27="","",IFERROR(INDEX(tbl_Proj_GSU,MATCH(A27,tbl_Proj_ID,0)),""))</f>
        <v/>
      </c>
      <c r="D27" s="23" t="str">
        <f aca="false">IF(A27="","",IFERROR(INDEX(tbl_Proj_Rt,MATCH(A27,tbl_Proj_ID,0)),""))</f>
        <v/>
      </c>
      <c r="E27" s="23" t="str">
        <f aca="false">IF(A27="","",IFERROR(INDEX(tbl_Proj_Vt,MATCH(A27,tbl_Proj_ID,0)),""))</f>
        <v/>
      </c>
      <c r="F27" s="21"/>
      <c r="G27" s="21"/>
      <c r="H27" s="21"/>
      <c r="I27" s="23" t="str">
        <f aca="false">IF(OR(F27="",H27=""),"",IFERROR(INDEX(tbl_Keuzes_ItemID,MATCH(LEFT(F27,1)&amp;"|"&amp;G27&amp;"|"&amp;H27,tbl_Keuzes_Key,0)),""))</f>
        <v/>
      </c>
      <c r="J27" s="25" t="str">
        <f aca="false">IFERROR(IF(I27="","",VLOOKUP(I27,Normtijden_Config!$A$4:$S$55,7,FALSE())),"")</f>
        <v/>
      </c>
      <c r="K27" s="23" t="str">
        <f aca="false">IFERROR(IF(I27="","",VLOOKUP(I27,Normtijden_Config!$A$4:$S$55,8,FALSE())),"")</f>
        <v/>
      </c>
      <c r="L27" s="25" t="str">
        <f aca="false">IF(I27="","",IFERROR(  IF(VLOOKUP(I27,Normtijden_Config!$A$4:$S$55,9,FALSE())&lt;&gt;"",     VLOOKUP(I27,Normtijden_Config!$A$4:$S$55,9,FALSE()),     IFERROR(-INDEX(tbl_Offsets_Wd,MATCH(K27&amp;"|"&amp;D27&amp;"|"&amp;E27,tbl_Offsets_Key,0)),"")),""))</f>
        <v/>
      </c>
      <c r="M27" s="23" t="str">
        <f aca="false">IFERROR(IF(I27="","",VLOOKUP(I27,Normtijden_Config!$A$4:$S$55,10,FALSE())),"")</f>
        <v/>
      </c>
      <c r="N27" s="23" t="str">
        <f aca="false">IFERROR(IF(I27="","",VLOOKUP(I27,Normtijden_Config!$A$4:$S$55,11,FALSE())),"")</f>
        <v/>
      </c>
      <c r="O27" s="21"/>
      <c r="P27" s="21"/>
      <c r="Q27" s="26"/>
      <c r="R27" s="26"/>
      <c r="S27" s="24" t="str">
        <f aca="false">IF(OR(C27="",L27=""),"",WORKDAY(C27,-L27))</f>
        <v/>
      </c>
      <c r="T27" s="24" t="str">
        <f aca="false">IF(OR(S27="",J27=""),"",WORKDAY(S27,-J27))</f>
        <v/>
      </c>
      <c r="U27" s="24" t="str">
        <f aca="true">IF(R27&lt;&gt;"",R27,IF(AND(Q27&lt;&gt;"",ISNUMBER(J27)),WORKDAY(Q27,J27),IF(AND(P27="Nodig",ISNUMBER(J27)),WORKDAY(TODAY(),J27),"")))</f>
        <v/>
      </c>
      <c r="V27" s="27" t="n">
        <f aca="false">IF(OR(P27="Afgerond",P27="Goedgekeurd",P27="N.v.t"),0,IF(OR(U27="",L27=""),0,WORKDAY(U27,L27)))</f>
        <v>0</v>
      </c>
      <c r="W27" s="25" t="str">
        <f aca="true">IF(P27="N.v.t","",IF(OR(P27="Afgerond",P27="Goedgekeurd"),"✓",IF(J27="","n.v.t.",IF(Q27="",J27,J27-NETWORKDAYS(Q27,TODAY())+1))))</f>
        <v>n.v.t.</v>
      </c>
      <c r="X27" s="23" t="str">
        <f aca="false">IF(OR(U27="",S27=""),"ONBEKEND",IF(U27&lt;=S27,"JA",IF(U27&lt;=C27,"KRAP","NEE")))</f>
        <v>ONBEKEND</v>
      </c>
      <c r="Y27" s="28" t="b">
        <f aca="true">IF(A27="",FALSE(),OR(X27="KRAP",AND(P27="Nodig",IFERROR(TODAY()&gt;=T27-10,FALSE())),AND(P27="Ingediend",ISNUMBER(W27),W27&lt;=5,W27&gt;0),P27="Afgewezen"))</f>
        <v>0</v>
      </c>
      <c r="Z27" s="28" t="b">
        <f aca="false">IF(A27="",FALSE(),AND(M27=TRUE(),OR(X27="NEE",AND(ISNUMBER(W27),W27&lt;0))))</f>
        <v>0</v>
      </c>
      <c r="AA27" s="28" t="b">
        <f aca="true">IF(A27="",FALSE(),AND(N27=TRUE(),OR(P27="Nodig",P27="Ingediend",P27="Afgewezen"),IFERROR(TODAY()&gt;S27,FALSE())))</f>
        <v>0</v>
      </c>
      <c r="AB27" s="29" t="str">
        <f aca="true">IF(A27="","",IF(P27="N.v.t","⚪",IF(OR(P27="Afgerond",P27="Goedgekeurd"),"🟢",IF(Z27=TRUE(),"🔴",IF(AA27=TRUE(),"🔴",IF(Y27=TRUE(),"🟠",IF(AND(F27="G-Schouw",J27=""),IF(P27="Ingediend","🟠",IF(AND(C27&lt;&gt;"",TODAY()&gt;C27-28),"🔴","🟠")),"🟢")))))))</f>
        <v/>
      </c>
      <c r="AC27" s="21"/>
      <c r="AD27" s="21"/>
      <c r="AE27" s="30"/>
      <c r="AF27" s="31"/>
    </row>
    <row r="28" customFormat="false" ht="15" hidden="false" customHeight="false" outlineLevel="0" collapsed="false">
      <c r="A28" s="21"/>
      <c r="B28" s="23" t="str">
        <f aca="false">IF(A28="","",IFERROR(INDEX(tbl_Proj_Naam,MATCH(A28,tbl_Proj_ID,0)),"—"))</f>
        <v/>
      </c>
      <c r="C28" s="24" t="str">
        <f aca="false">IF(A28="","",IFERROR(INDEX(tbl_Proj_GSU,MATCH(A28,tbl_Proj_ID,0)),""))</f>
        <v/>
      </c>
      <c r="D28" s="23" t="str">
        <f aca="false">IF(A28="","",IFERROR(INDEX(tbl_Proj_Rt,MATCH(A28,tbl_Proj_ID,0)),""))</f>
        <v/>
      </c>
      <c r="E28" s="23" t="str">
        <f aca="false">IF(A28="","",IFERROR(INDEX(tbl_Proj_Vt,MATCH(A28,tbl_Proj_ID,0)),""))</f>
        <v/>
      </c>
      <c r="F28" s="21"/>
      <c r="G28" s="21"/>
      <c r="H28" s="21"/>
      <c r="I28" s="23" t="str">
        <f aca="false">IF(OR(F28="",H28=""),"",IFERROR(INDEX(tbl_Keuzes_ItemID,MATCH(LEFT(F28,1)&amp;"|"&amp;G28&amp;"|"&amp;H28,tbl_Keuzes_Key,0)),""))</f>
        <v/>
      </c>
      <c r="J28" s="25" t="str">
        <f aca="false">IFERROR(IF(I28="","",VLOOKUP(I28,Normtijden_Config!$A$4:$S$55,7,FALSE())),"")</f>
        <v/>
      </c>
      <c r="K28" s="23" t="str">
        <f aca="false">IFERROR(IF(I28="","",VLOOKUP(I28,Normtijden_Config!$A$4:$S$55,8,FALSE())),"")</f>
        <v/>
      </c>
      <c r="L28" s="25" t="str">
        <f aca="false">IF(I28="","",IFERROR(  IF(VLOOKUP(I28,Normtijden_Config!$A$4:$S$55,9,FALSE())&lt;&gt;"",     VLOOKUP(I28,Normtijden_Config!$A$4:$S$55,9,FALSE()),     IFERROR(-INDEX(tbl_Offsets_Wd,MATCH(K28&amp;"|"&amp;D28&amp;"|"&amp;E28,tbl_Offsets_Key,0)),"")),""))</f>
        <v/>
      </c>
      <c r="M28" s="23" t="str">
        <f aca="false">IFERROR(IF(I28="","",VLOOKUP(I28,Normtijden_Config!$A$4:$S$55,10,FALSE())),"")</f>
        <v/>
      </c>
      <c r="N28" s="23" t="str">
        <f aca="false">IFERROR(IF(I28="","",VLOOKUP(I28,Normtijden_Config!$A$4:$S$55,11,FALSE())),"")</f>
        <v/>
      </c>
      <c r="O28" s="21"/>
      <c r="P28" s="21"/>
      <c r="Q28" s="26"/>
      <c r="R28" s="26"/>
      <c r="S28" s="24" t="str">
        <f aca="false">IF(OR(C28="",L28=""),"",WORKDAY(C28,-L28))</f>
        <v/>
      </c>
      <c r="T28" s="24" t="str">
        <f aca="false">IF(OR(S28="",J28=""),"",WORKDAY(S28,-J28))</f>
        <v/>
      </c>
      <c r="U28" s="24" t="str">
        <f aca="true">IF(R28&lt;&gt;"",R28,IF(AND(Q28&lt;&gt;"",ISNUMBER(J28)),WORKDAY(Q28,J28),IF(AND(P28="Nodig",ISNUMBER(J28)),WORKDAY(TODAY(),J28),"")))</f>
        <v/>
      </c>
      <c r="V28" s="27" t="n">
        <f aca="false">IF(OR(P28="Afgerond",P28="Goedgekeurd",P28="N.v.t"),0,IF(OR(U28="",L28=""),0,WORKDAY(U28,L28)))</f>
        <v>0</v>
      </c>
      <c r="W28" s="25" t="str">
        <f aca="true">IF(P28="N.v.t","",IF(OR(P28="Afgerond",P28="Goedgekeurd"),"✓",IF(J28="","n.v.t.",IF(Q28="",J28,J28-NETWORKDAYS(Q28,TODAY())+1))))</f>
        <v>n.v.t.</v>
      </c>
      <c r="X28" s="23" t="str">
        <f aca="false">IF(OR(U28="",S28=""),"ONBEKEND",IF(U28&lt;=S28,"JA",IF(U28&lt;=C28,"KRAP","NEE")))</f>
        <v>ONBEKEND</v>
      </c>
      <c r="Y28" s="28" t="b">
        <f aca="true">IF(A28="",FALSE(),OR(X28="KRAP",AND(P28="Nodig",IFERROR(TODAY()&gt;=T28-10,FALSE())),AND(P28="Ingediend",ISNUMBER(W28),W28&lt;=5,W28&gt;0),P28="Afgewezen"))</f>
        <v>0</v>
      </c>
      <c r="Z28" s="28" t="b">
        <f aca="false">IF(A28="",FALSE(),AND(M28=TRUE(),OR(X28="NEE",AND(ISNUMBER(W28),W28&lt;0))))</f>
        <v>0</v>
      </c>
      <c r="AA28" s="28" t="b">
        <f aca="true">IF(A28="",FALSE(),AND(N28=TRUE(),OR(P28="Nodig",P28="Ingediend",P28="Afgewezen"),IFERROR(TODAY()&gt;S28,FALSE())))</f>
        <v>0</v>
      </c>
      <c r="AB28" s="29" t="str">
        <f aca="true">IF(A28="","",IF(P28="N.v.t","⚪",IF(OR(P28="Afgerond",P28="Goedgekeurd"),"🟢",IF(Z28=TRUE(),"🔴",IF(AA28=TRUE(),"🔴",IF(Y28=TRUE(),"🟠",IF(AND(F28="G-Schouw",J28=""),IF(P28="Ingediend","🟠",IF(AND(C28&lt;&gt;"",TODAY()&gt;C28-28),"🔴","🟠")),"🟢")))))))</f>
        <v/>
      </c>
      <c r="AC28" s="21"/>
      <c r="AD28" s="21"/>
      <c r="AE28" s="30"/>
      <c r="AF28" s="31"/>
    </row>
    <row r="29" customFormat="false" ht="15" hidden="false" customHeight="false" outlineLevel="0" collapsed="false">
      <c r="A29" s="21"/>
      <c r="B29" s="23" t="str">
        <f aca="false">IF(A29="","",IFERROR(INDEX(tbl_Proj_Naam,MATCH(A29,tbl_Proj_ID,0)),"—"))</f>
        <v/>
      </c>
      <c r="C29" s="24" t="str">
        <f aca="false">IF(A29="","",IFERROR(INDEX(tbl_Proj_GSU,MATCH(A29,tbl_Proj_ID,0)),""))</f>
        <v/>
      </c>
      <c r="D29" s="23" t="str">
        <f aca="false">IF(A29="","",IFERROR(INDEX(tbl_Proj_Rt,MATCH(A29,tbl_Proj_ID,0)),""))</f>
        <v/>
      </c>
      <c r="E29" s="23" t="str">
        <f aca="false">IF(A29="","",IFERROR(INDEX(tbl_Proj_Vt,MATCH(A29,tbl_Proj_ID,0)),""))</f>
        <v/>
      </c>
      <c r="F29" s="21"/>
      <c r="G29" s="21"/>
      <c r="H29" s="21"/>
      <c r="I29" s="23" t="str">
        <f aca="false">IF(OR(F29="",H29=""),"",IFERROR(INDEX(tbl_Keuzes_ItemID,MATCH(LEFT(F29,1)&amp;"|"&amp;G29&amp;"|"&amp;H29,tbl_Keuzes_Key,0)),""))</f>
        <v/>
      </c>
      <c r="J29" s="25" t="str">
        <f aca="false">IFERROR(IF(I29="","",VLOOKUP(I29,Normtijden_Config!$A$4:$S$55,7,FALSE())),"")</f>
        <v/>
      </c>
      <c r="K29" s="23" t="str">
        <f aca="false">IFERROR(IF(I29="","",VLOOKUP(I29,Normtijden_Config!$A$4:$S$55,8,FALSE())),"")</f>
        <v/>
      </c>
      <c r="L29" s="25" t="str">
        <f aca="false">IF(I29="","",IFERROR(  IF(VLOOKUP(I29,Normtijden_Config!$A$4:$S$55,9,FALSE())&lt;&gt;"",     VLOOKUP(I29,Normtijden_Config!$A$4:$S$55,9,FALSE()),     IFERROR(-INDEX(tbl_Offsets_Wd,MATCH(K29&amp;"|"&amp;D29&amp;"|"&amp;E29,tbl_Offsets_Key,0)),"")),""))</f>
        <v/>
      </c>
      <c r="M29" s="23" t="str">
        <f aca="false">IFERROR(IF(I29="","",VLOOKUP(I29,Normtijden_Config!$A$4:$S$55,10,FALSE())),"")</f>
        <v/>
      </c>
      <c r="N29" s="23" t="str">
        <f aca="false">IFERROR(IF(I29="","",VLOOKUP(I29,Normtijden_Config!$A$4:$S$55,11,FALSE())),"")</f>
        <v/>
      </c>
      <c r="O29" s="21"/>
      <c r="P29" s="21"/>
      <c r="Q29" s="26"/>
      <c r="R29" s="26"/>
      <c r="S29" s="24" t="str">
        <f aca="false">IF(OR(C29="",L29=""),"",WORKDAY(C29,-L29))</f>
        <v/>
      </c>
      <c r="T29" s="24" t="str">
        <f aca="false">IF(OR(S29="",J29=""),"",WORKDAY(S29,-J29))</f>
        <v/>
      </c>
      <c r="U29" s="24" t="str">
        <f aca="true">IF(R29&lt;&gt;"",R29,IF(AND(Q29&lt;&gt;"",ISNUMBER(J29)),WORKDAY(Q29,J29),IF(AND(P29="Nodig",ISNUMBER(J29)),WORKDAY(TODAY(),J29),"")))</f>
        <v/>
      </c>
      <c r="V29" s="27" t="n">
        <f aca="false">IF(OR(P29="Afgerond",P29="Goedgekeurd",P29="N.v.t"),0,IF(OR(U29="",L29=""),0,WORKDAY(U29,L29)))</f>
        <v>0</v>
      </c>
      <c r="W29" s="25" t="str">
        <f aca="true">IF(P29="N.v.t","",IF(OR(P29="Afgerond",P29="Goedgekeurd"),"✓",IF(J29="","n.v.t.",IF(Q29="",J29,J29-NETWORKDAYS(Q29,TODAY())+1))))</f>
        <v>n.v.t.</v>
      </c>
      <c r="X29" s="23" t="str">
        <f aca="false">IF(OR(U29="",S29=""),"ONBEKEND",IF(U29&lt;=S29,"JA",IF(U29&lt;=C29,"KRAP","NEE")))</f>
        <v>ONBEKEND</v>
      </c>
      <c r="Y29" s="28" t="b">
        <f aca="true">IF(A29="",FALSE(),OR(X29="KRAP",AND(P29="Nodig",IFERROR(TODAY()&gt;=T29-10,FALSE())),AND(P29="Ingediend",ISNUMBER(W29),W29&lt;=5,W29&gt;0),P29="Afgewezen"))</f>
        <v>0</v>
      </c>
      <c r="Z29" s="28" t="b">
        <f aca="false">IF(A29="",FALSE(),AND(M29=TRUE(),OR(X29="NEE",AND(ISNUMBER(W29),W29&lt;0))))</f>
        <v>0</v>
      </c>
      <c r="AA29" s="28" t="b">
        <f aca="true">IF(A29="",FALSE(),AND(N29=TRUE(),OR(P29="Nodig",P29="Ingediend",P29="Afgewezen"),IFERROR(TODAY()&gt;S29,FALSE())))</f>
        <v>0</v>
      </c>
      <c r="AB29" s="29" t="str">
        <f aca="true">IF(A29="","",IF(P29="N.v.t","⚪",IF(OR(P29="Afgerond",P29="Goedgekeurd"),"🟢",IF(Z29=TRUE(),"🔴",IF(AA29=TRUE(),"🔴",IF(Y29=TRUE(),"🟠",IF(AND(F29="G-Schouw",J29=""),IF(P29="Ingediend","🟠",IF(AND(C29&lt;&gt;"",TODAY()&gt;C29-28),"🔴","🟠")),"🟢")))))))</f>
        <v/>
      </c>
      <c r="AC29" s="21"/>
      <c r="AD29" s="21"/>
      <c r="AE29" s="30"/>
      <c r="AF29" s="31"/>
    </row>
    <row r="30" customFormat="false" ht="15" hidden="false" customHeight="false" outlineLevel="0" collapsed="false">
      <c r="A30" s="21"/>
      <c r="B30" s="23" t="str">
        <f aca="false">IF(A30="","",IFERROR(INDEX(tbl_Proj_Naam,MATCH(A30,tbl_Proj_ID,0)),"—"))</f>
        <v/>
      </c>
      <c r="C30" s="24" t="str">
        <f aca="false">IF(A30="","",IFERROR(INDEX(tbl_Proj_GSU,MATCH(A30,tbl_Proj_ID,0)),""))</f>
        <v/>
      </c>
      <c r="D30" s="23" t="str">
        <f aca="false">IF(A30="","",IFERROR(INDEX(tbl_Proj_Rt,MATCH(A30,tbl_Proj_ID,0)),""))</f>
        <v/>
      </c>
      <c r="E30" s="23" t="str">
        <f aca="false">IF(A30="","",IFERROR(INDEX(tbl_Proj_Vt,MATCH(A30,tbl_Proj_ID,0)),""))</f>
        <v/>
      </c>
      <c r="F30" s="21"/>
      <c r="G30" s="21"/>
      <c r="H30" s="21"/>
      <c r="I30" s="23" t="str">
        <f aca="false">IF(OR(F30="",H30=""),"",IFERROR(INDEX(tbl_Keuzes_ItemID,MATCH(LEFT(F30,1)&amp;"|"&amp;G30&amp;"|"&amp;H30,tbl_Keuzes_Key,0)),""))</f>
        <v/>
      </c>
      <c r="J30" s="25" t="str">
        <f aca="false">IFERROR(IF(I30="","",VLOOKUP(I30,Normtijden_Config!$A$4:$S$55,7,FALSE())),"")</f>
        <v/>
      </c>
      <c r="K30" s="23" t="str">
        <f aca="false">IFERROR(IF(I30="","",VLOOKUP(I30,Normtijden_Config!$A$4:$S$55,8,FALSE())),"")</f>
        <v/>
      </c>
      <c r="L30" s="25" t="str">
        <f aca="false">IF(I30="","",IFERROR(  IF(VLOOKUP(I30,Normtijden_Config!$A$4:$S$55,9,FALSE())&lt;&gt;"",     VLOOKUP(I30,Normtijden_Config!$A$4:$S$55,9,FALSE()),     IFERROR(-INDEX(tbl_Offsets_Wd,MATCH(K30&amp;"|"&amp;D30&amp;"|"&amp;E30,tbl_Offsets_Key,0)),"")),""))</f>
        <v/>
      </c>
      <c r="M30" s="23" t="str">
        <f aca="false">IFERROR(IF(I30="","",VLOOKUP(I30,Normtijden_Config!$A$4:$S$55,10,FALSE())),"")</f>
        <v/>
      </c>
      <c r="N30" s="23" t="str">
        <f aca="false">IFERROR(IF(I30="","",VLOOKUP(I30,Normtijden_Config!$A$4:$S$55,11,FALSE())),"")</f>
        <v/>
      </c>
      <c r="O30" s="21"/>
      <c r="P30" s="21"/>
      <c r="Q30" s="26"/>
      <c r="R30" s="26"/>
      <c r="S30" s="24" t="str">
        <f aca="false">IF(OR(C30="",L30=""),"",WORKDAY(C30,-L30))</f>
        <v/>
      </c>
      <c r="T30" s="24" t="str">
        <f aca="false">IF(OR(S30="",J30=""),"",WORKDAY(S30,-J30))</f>
        <v/>
      </c>
      <c r="U30" s="24" t="str">
        <f aca="true">IF(R30&lt;&gt;"",R30,IF(AND(Q30&lt;&gt;"",ISNUMBER(J30)),WORKDAY(Q30,J30),IF(AND(P30="Nodig",ISNUMBER(J30)),WORKDAY(TODAY(),J30),"")))</f>
        <v/>
      </c>
      <c r="V30" s="27" t="n">
        <f aca="false">IF(OR(P30="Afgerond",P30="Goedgekeurd",P30="N.v.t"),0,IF(OR(U30="",L30=""),0,WORKDAY(U30,L30)))</f>
        <v>0</v>
      </c>
      <c r="W30" s="25" t="str">
        <f aca="true">IF(P30="N.v.t","",IF(OR(P30="Afgerond",P30="Goedgekeurd"),"✓",IF(J30="","n.v.t.",IF(Q30="",J30,J30-NETWORKDAYS(Q30,TODAY())+1))))</f>
        <v>n.v.t.</v>
      </c>
      <c r="X30" s="23" t="str">
        <f aca="false">IF(OR(U30="",S30=""),"ONBEKEND",IF(U30&lt;=S30,"JA",IF(U30&lt;=C30,"KRAP","NEE")))</f>
        <v>ONBEKEND</v>
      </c>
      <c r="Y30" s="28" t="b">
        <f aca="true">IF(A30="",FALSE(),OR(X30="KRAP",AND(P30="Nodig",IFERROR(TODAY()&gt;=T30-10,FALSE())),AND(P30="Ingediend",ISNUMBER(W30),W30&lt;=5,W30&gt;0),P30="Afgewezen"))</f>
        <v>0</v>
      </c>
      <c r="Z30" s="28" t="b">
        <f aca="false">IF(A30="",FALSE(),AND(M30=TRUE(),OR(X30="NEE",AND(ISNUMBER(W30),W30&lt;0))))</f>
        <v>0</v>
      </c>
      <c r="AA30" s="28" t="b">
        <f aca="true">IF(A30="",FALSE(),AND(N30=TRUE(),OR(P30="Nodig",P30="Ingediend",P30="Afgewezen"),IFERROR(TODAY()&gt;S30,FALSE())))</f>
        <v>0</v>
      </c>
      <c r="AB30" s="29" t="str">
        <f aca="true">IF(A30="","",IF(P30="N.v.t","⚪",IF(OR(P30="Afgerond",P30="Goedgekeurd"),"🟢",IF(Z30=TRUE(),"🔴",IF(AA30=TRUE(),"🔴",IF(Y30=TRUE(),"🟠",IF(AND(F30="G-Schouw",J30=""),IF(P30="Ingediend","🟠",IF(AND(C30&lt;&gt;"",TODAY()&gt;C30-28),"🔴","🟠")),"🟢")))))))</f>
        <v/>
      </c>
      <c r="AC30" s="21"/>
      <c r="AD30" s="21"/>
      <c r="AE30" s="30"/>
      <c r="AF30" s="31"/>
    </row>
    <row r="31" customFormat="false" ht="15" hidden="false" customHeight="false" outlineLevel="0" collapsed="false">
      <c r="A31" s="21"/>
      <c r="B31" s="23" t="str">
        <f aca="false">IF(A31="","",IFERROR(INDEX(tbl_Proj_Naam,MATCH(A31,tbl_Proj_ID,0)),"—"))</f>
        <v/>
      </c>
      <c r="C31" s="24" t="str">
        <f aca="false">IF(A31="","",IFERROR(INDEX(tbl_Proj_GSU,MATCH(A31,tbl_Proj_ID,0)),""))</f>
        <v/>
      </c>
      <c r="D31" s="23" t="str">
        <f aca="false">IF(A31="","",IFERROR(INDEX(tbl_Proj_Rt,MATCH(A31,tbl_Proj_ID,0)),""))</f>
        <v/>
      </c>
      <c r="E31" s="23" t="str">
        <f aca="false">IF(A31="","",IFERROR(INDEX(tbl_Proj_Vt,MATCH(A31,tbl_Proj_ID,0)),""))</f>
        <v/>
      </c>
      <c r="F31" s="21"/>
      <c r="G31" s="21"/>
      <c r="H31" s="21"/>
      <c r="I31" s="23" t="str">
        <f aca="false">IF(OR(F31="",H31=""),"",IFERROR(INDEX(tbl_Keuzes_ItemID,MATCH(LEFT(F31,1)&amp;"|"&amp;G31&amp;"|"&amp;H31,tbl_Keuzes_Key,0)),""))</f>
        <v/>
      </c>
      <c r="J31" s="25" t="str">
        <f aca="false">IFERROR(IF(I31="","",VLOOKUP(I31,Normtijden_Config!$A$4:$S$55,7,FALSE())),"")</f>
        <v/>
      </c>
      <c r="K31" s="23" t="str">
        <f aca="false">IFERROR(IF(I31="","",VLOOKUP(I31,Normtijden_Config!$A$4:$S$55,8,FALSE())),"")</f>
        <v/>
      </c>
      <c r="L31" s="25" t="str">
        <f aca="false">IF(I31="","",IFERROR(  IF(VLOOKUP(I31,Normtijden_Config!$A$4:$S$55,9,FALSE())&lt;&gt;"",     VLOOKUP(I31,Normtijden_Config!$A$4:$S$55,9,FALSE()),     IFERROR(-INDEX(tbl_Offsets_Wd,MATCH(K31&amp;"|"&amp;D31&amp;"|"&amp;E31,tbl_Offsets_Key,0)),"")),""))</f>
        <v/>
      </c>
      <c r="M31" s="23" t="str">
        <f aca="false">IFERROR(IF(I31="","",VLOOKUP(I31,Normtijden_Config!$A$4:$S$55,10,FALSE())),"")</f>
        <v/>
      </c>
      <c r="N31" s="23" t="str">
        <f aca="false">IFERROR(IF(I31="","",VLOOKUP(I31,Normtijden_Config!$A$4:$S$55,11,FALSE())),"")</f>
        <v/>
      </c>
      <c r="O31" s="21"/>
      <c r="P31" s="21"/>
      <c r="Q31" s="26"/>
      <c r="R31" s="26"/>
      <c r="S31" s="24" t="str">
        <f aca="false">IF(OR(C31="",L31=""),"",WORKDAY(C31,-L31))</f>
        <v/>
      </c>
      <c r="T31" s="24" t="str">
        <f aca="false">IF(OR(S31="",J31=""),"",WORKDAY(S31,-J31))</f>
        <v/>
      </c>
      <c r="U31" s="24" t="str">
        <f aca="true">IF(R31&lt;&gt;"",R31,IF(AND(Q31&lt;&gt;"",ISNUMBER(J31)),WORKDAY(Q31,J31),IF(AND(P31="Nodig",ISNUMBER(J31)),WORKDAY(TODAY(),J31),"")))</f>
        <v/>
      </c>
      <c r="V31" s="27" t="n">
        <f aca="false">IF(OR(P31="Afgerond",P31="Goedgekeurd",P31="N.v.t"),0,IF(OR(U31="",L31=""),0,WORKDAY(U31,L31)))</f>
        <v>0</v>
      </c>
      <c r="W31" s="25" t="str">
        <f aca="true">IF(P31="N.v.t","",IF(OR(P31="Afgerond",P31="Goedgekeurd"),"✓",IF(J31="","n.v.t.",IF(Q31="",J31,J31-NETWORKDAYS(Q31,TODAY())+1))))</f>
        <v>n.v.t.</v>
      </c>
      <c r="X31" s="23" t="str">
        <f aca="false">IF(OR(U31="",S31=""),"ONBEKEND",IF(U31&lt;=S31,"JA",IF(U31&lt;=C31,"KRAP","NEE")))</f>
        <v>ONBEKEND</v>
      </c>
      <c r="Y31" s="28" t="b">
        <f aca="true">IF(A31="",FALSE(),OR(X31="KRAP",AND(P31="Nodig",IFERROR(TODAY()&gt;=T31-10,FALSE())),AND(P31="Ingediend",ISNUMBER(W31),W31&lt;=5,W31&gt;0),P31="Afgewezen"))</f>
        <v>0</v>
      </c>
      <c r="Z31" s="28" t="b">
        <f aca="false">IF(A31="",FALSE(),AND(M31=TRUE(),OR(X31="NEE",AND(ISNUMBER(W31),W31&lt;0))))</f>
        <v>0</v>
      </c>
      <c r="AA31" s="28" t="b">
        <f aca="true">IF(A31="",FALSE(),AND(N31=TRUE(),OR(P31="Nodig",P31="Ingediend",P31="Afgewezen"),IFERROR(TODAY()&gt;S31,FALSE())))</f>
        <v>0</v>
      </c>
      <c r="AB31" s="29" t="str">
        <f aca="true">IF(A31="","",IF(P31="N.v.t","⚪",IF(OR(P31="Afgerond",P31="Goedgekeurd"),"🟢",IF(Z31=TRUE(),"🔴",IF(AA31=TRUE(),"🔴",IF(Y31=TRUE(),"🟠",IF(AND(F31="G-Schouw",J31=""),IF(P31="Ingediend","🟠",IF(AND(C31&lt;&gt;"",TODAY()&gt;C31-28),"🔴","🟠")),"🟢")))))))</f>
        <v/>
      </c>
      <c r="AC31" s="21"/>
      <c r="AD31" s="21"/>
      <c r="AE31" s="30"/>
      <c r="AF31" s="31"/>
    </row>
    <row r="32" customFormat="false" ht="15" hidden="false" customHeight="false" outlineLevel="0" collapsed="false">
      <c r="A32" s="21"/>
      <c r="B32" s="23" t="str">
        <f aca="false">IF(A32="","",IFERROR(INDEX(tbl_Proj_Naam,MATCH(A32,tbl_Proj_ID,0)),"—"))</f>
        <v/>
      </c>
      <c r="C32" s="24" t="str">
        <f aca="false">IF(A32="","",IFERROR(INDEX(tbl_Proj_GSU,MATCH(A32,tbl_Proj_ID,0)),""))</f>
        <v/>
      </c>
      <c r="D32" s="23" t="str">
        <f aca="false">IF(A32="","",IFERROR(INDEX(tbl_Proj_Rt,MATCH(A32,tbl_Proj_ID,0)),""))</f>
        <v/>
      </c>
      <c r="E32" s="23" t="str">
        <f aca="false">IF(A32="","",IFERROR(INDEX(tbl_Proj_Vt,MATCH(A32,tbl_Proj_ID,0)),""))</f>
        <v/>
      </c>
      <c r="F32" s="21"/>
      <c r="G32" s="21"/>
      <c r="H32" s="21"/>
      <c r="I32" s="23" t="str">
        <f aca="false">IF(OR(F32="",H32=""),"",IFERROR(INDEX(tbl_Keuzes_ItemID,MATCH(LEFT(F32,1)&amp;"|"&amp;G32&amp;"|"&amp;H32,tbl_Keuzes_Key,0)),""))</f>
        <v/>
      </c>
      <c r="J32" s="25" t="str">
        <f aca="false">IFERROR(IF(I32="","",VLOOKUP(I32,Normtijden_Config!$A$4:$S$55,7,FALSE())),"")</f>
        <v/>
      </c>
      <c r="K32" s="23" t="str">
        <f aca="false">IFERROR(IF(I32="","",VLOOKUP(I32,Normtijden_Config!$A$4:$S$55,8,FALSE())),"")</f>
        <v/>
      </c>
      <c r="L32" s="25" t="str">
        <f aca="false">IF(I32="","",IFERROR(  IF(VLOOKUP(I32,Normtijden_Config!$A$4:$S$55,9,FALSE())&lt;&gt;"",     VLOOKUP(I32,Normtijden_Config!$A$4:$S$55,9,FALSE()),     IFERROR(-INDEX(tbl_Offsets_Wd,MATCH(K32&amp;"|"&amp;D32&amp;"|"&amp;E32,tbl_Offsets_Key,0)),"")),""))</f>
        <v/>
      </c>
      <c r="M32" s="23" t="str">
        <f aca="false">IFERROR(IF(I32="","",VLOOKUP(I32,Normtijden_Config!$A$4:$S$55,10,FALSE())),"")</f>
        <v/>
      </c>
      <c r="N32" s="23" t="str">
        <f aca="false">IFERROR(IF(I32="","",VLOOKUP(I32,Normtijden_Config!$A$4:$S$55,11,FALSE())),"")</f>
        <v/>
      </c>
      <c r="O32" s="21"/>
      <c r="P32" s="21"/>
      <c r="Q32" s="26"/>
      <c r="R32" s="26"/>
      <c r="S32" s="24" t="str">
        <f aca="false">IF(OR(C32="",L32=""),"",WORKDAY(C32,-L32))</f>
        <v/>
      </c>
      <c r="T32" s="24" t="str">
        <f aca="false">IF(OR(S32="",J32=""),"",WORKDAY(S32,-J32))</f>
        <v/>
      </c>
      <c r="U32" s="24" t="str">
        <f aca="true">IF(R32&lt;&gt;"",R32,IF(AND(Q32&lt;&gt;"",ISNUMBER(J32)),WORKDAY(Q32,J32),IF(AND(P32="Nodig",ISNUMBER(J32)),WORKDAY(TODAY(),J32),"")))</f>
        <v/>
      </c>
      <c r="V32" s="27" t="n">
        <f aca="false">IF(OR(P32="Afgerond",P32="Goedgekeurd",P32="N.v.t"),0,IF(OR(U32="",L32=""),0,WORKDAY(U32,L32)))</f>
        <v>0</v>
      </c>
      <c r="W32" s="25" t="str">
        <f aca="true">IF(P32="N.v.t","",IF(OR(P32="Afgerond",P32="Goedgekeurd"),"✓",IF(J32="","n.v.t.",IF(Q32="",J32,J32-NETWORKDAYS(Q32,TODAY())+1))))</f>
        <v>n.v.t.</v>
      </c>
      <c r="X32" s="23" t="str">
        <f aca="false">IF(OR(U32="",S32=""),"ONBEKEND",IF(U32&lt;=S32,"JA",IF(U32&lt;=C32,"KRAP","NEE")))</f>
        <v>ONBEKEND</v>
      </c>
      <c r="Y32" s="28" t="b">
        <f aca="true">IF(A32="",FALSE(),OR(X32="KRAP",AND(P32="Nodig",IFERROR(TODAY()&gt;=T32-10,FALSE())),AND(P32="Ingediend",ISNUMBER(W32),W32&lt;=5,W32&gt;0),P32="Afgewezen"))</f>
        <v>0</v>
      </c>
      <c r="Z32" s="28" t="b">
        <f aca="false">IF(A32="",FALSE(),AND(M32=TRUE(),OR(X32="NEE",AND(ISNUMBER(W32),W32&lt;0))))</f>
        <v>0</v>
      </c>
      <c r="AA32" s="28" t="b">
        <f aca="true">IF(A32="",FALSE(),AND(N32=TRUE(),OR(P32="Nodig",P32="Ingediend",P32="Afgewezen"),IFERROR(TODAY()&gt;S32,FALSE())))</f>
        <v>0</v>
      </c>
      <c r="AB32" s="29" t="str">
        <f aca="true">IF(A32="","",IF(P32="N.v.t","⚪",IF(OR(P32="Afgerond",P32="Goedgekeurd"),"🟢",IF(Z32=TRUE(),"🔴",IF(AA32=TRUE(),"🔴",IF(Y32=TRUE(),"🟠",IF(AND(F32="G-Schouw",J32=""),IF(P32="Ingediend","🟠",IF(AND(C32&lt;&gt;"",TODAY()&gt;C32-28),"🔴","🟠")),"🟢")))))))</f>
        <v/>
      </c>
      <c r="AC32" s="21"/>
      <c r="AD32" s="21"/>
      <c r="AE32" s="30"/>
      <c r="AF32" s="31"/>
    </row>
    <row r="33" customFormat="false" ht="15" hidden="false" customHeight="false" outlineLevel="0" collapsed="false">
      <c r="A33" s="21"/>
      <c r="B33" s="23" t="str">
        <f aca="false">IF(A33="","",IFERROR(INDEX(tbl_Proj_Naam,MATCH(A33,tbl_Proj_ID,0)),"—"))</f>
        <v/>
      </c>
      <c r="C33" s="24" t="str">
        <f aca="false">IF(A33="","",IFERROR(INDEX(tbl_Proj_GSU,MATCH(A33,tbl_Proj_ID,0)),""))</f>
        <v/>
      </c>
      <c r="D33" s="23" t="str">
        <f aca="false">IF(A33="","",IFERROR(INDEX(tbl_Proj_Rt,MATCH(A33,tbl_Proj_ID,0)),""))</f>
        <v/>
      </c>
      <c r="E33" s="23" t="str">
        <f aca="false">IF(A33="","",IFERROR(INDEX(tbl_Proj_Vt,MATCH(A33,tbl_Proj_ID,0)),""))</f>
        <v/>
      </c>
      <c r="F33" s="21"/>
      <c r="G33" s="21"/>
      <c r="H33" s="21"/>
      <c r="I33" s="23" t="str">
        <f aca="false">IF(OR(F33="",H33=""),"",IFERROR(INDEX(tbl_Keuzes_ItemID,MATCH(LEFT(F33,1)&amp;"|"&amp;G33&amp;"|"&amp;H33,tbl_Keuzes_Key,0)),""))</f>
        <v/>
      </c>
      <c r="J33" s="25" t="str">
        <f aca="false">IFERROR(IF(I33="","",VLOOKUP(I33,Normtijden_Config!$A$4:$S$55,7,FALSE())),"")</f>
        <v/>
      </c>
      <c r="K33" s="23" t="str">
        <f aca="false">IFERROR(IF(I33="","",VLOOKUP(I33,Normtijden_Config!$A$4:$S$55,8,FALSE())),"")</f>
        <v/>
      </c>
      <c r="L33" s="25" t="str">
        <f aca="false">IF(I33="","",IFERROR(  IF(VLOOKUP(I33,Normtijden_Config!$A$4:$S$55,9,FALSE())&lt;&gt;"",     VLOOKUP(I33,Normtijden_Config!$A$4:$S$55,9,FALSE()),     IFERROR(-INDEX(tbl_Offsets_Wd,MATCH(K33&amp;"|"&amp;D33&amp;"|"&amp;E33,tbl_Offsets_Key,0)),"")),""))</f>
        <v/>
      </c>
      <c r="M33" s="23" t="str">
        <f aca="false">IFERROR(IF(I33="","",VLOOKUP(I33,Normtijden_Config!$A$4:$S$55,10,FALSE())),"")</f>
        <v/>
      </c>
      <c r="N33" s="23" t="str">
        <f aca="false">IFERROR(IF(I33="","",VLOOKUP(I33,Normtijden_Config!$A$4:$S$55,11,FALSE())),"")</f>
        <v/>
      </c>
      <c r="O33" s="21"/>
      <c r="P33" s="21"/>
      <c r="Q33" s="26"/>
      <c r="R33" s="26"/>
      <c r="S33" s="24" t="str">
        <f aca="false">IF(OR(C33="",L33=""),"",WORKDAY(C33,-L33))</f>
        <v/>
      </c>
      <c r="T33" s="24" t="str">
        <f aca="false">IF(OR(S33="",J33=""),"",WORKDAY(S33,-J33))</f>
        <v/>
      </c>
      <c r="U33" s="24" t="str">
        <f aca="true">IF(R33&lt;&gt;"",R33,IF(AND(Q33&lt;&gt;"",ISNUMBER(J33)),WORKDAY(Q33,J33),IF(AND(P33="Nodig",ISNUMBER(J33)),WORKDAY(TODAY(),J33),"")))</f>
        <v/>
      </c>
      <c r="V33" s="27" t="n">
        <f aca="false">IF(OR(P33="Afgerond",P33="Goedgekeurd",P33="N.v.t"),0,IF(OR(U33="",L33=""),0,WORKDAY(U33,L33)))</f>
        <v>0</v>
      </c>
      <c r="W33" s="25" t="str">
        <f aca="true">IF(P33="N.v.t","",IF(OR(P33="Afgerond",P33="Goedgekeurd"),"✓",IF(J33="","n.v.t.",IF(Q33="",J33,J33-NETWORKDAYS(Q33,TODAY())+1))))</f>
        <v>n.v.t.</v>
      </c>
      <c r="X33" s="23" t="str">
        <f aca="false">IF(OR(U33="",S33=""),"ONBEKEND",IF(U33&lt;=S33,"JA",IF(U33&lt;=C33,"KRAP","NEE")))</f>
        <v>ONBEKEND</v>
      </c>
      <c r="Y33" s="28" t="b">
        <f aca="true">IF(A33="",FALSE(),OR(X33="KRAP",AND(P33="Nodig",IFERROR(TODAY()&gt;=T33-10,FALSE())),AND(P33="Ingediend",ISNUMBER(W33),W33&lt;=5,W33&gt;0),P33="Afgewezen"))</f>
        <v>0</v>
      </c>
      <c r="Z33" s="28" t="b">
        <f aca="false">IF(A33="",FALSE(),AND(M33=TRUE(),OR(X33="NEE",AND(ISNUMBER(W33),W33&lt;0))))</f>
        <v>0</v>
      </c>
      <c r="AA33" s="28" t="b">
        <f aca="true">IF(A33="",FALSE(),AND(N33=TRUE(),OR(P33="Nodig",P33="Ingediend",P33="Afgewezen"),IFERROR(TODAY()&gt;S33,FALSE())))</f>
        <v>0</v>
      </c>
      <c r="AB33" s="29" t="str">
        <f aca="true">IF(A33="","",IF(P33="N.v.t","⚪",IF(OR(P33="Afgerond",P33="Goedgekeurd"),"🟢",IF(Z33=TRUE(),"🔴",IF(AA33=TRUE(),"🔴",IF(Y33=TRUE(),"🟠",IF(AND(F33="G-Schouw",J33=""),IF(P33="Ingediend","🟠",IF(AND(C33&lt;&gt;"",TODAY()&gt;C33-28),"🔴","🟠")),"🟢")))))))</f>
        <v/>
      </c>
      <c r="AC33" s="21"/>
      <c r="AD33" s="21"/>
      <c r="AE33" s="30"/>
      <c r="AF33" s="31"/>
    </row>
    <row r="34" customFormat="false" ht="15" hidden="false" customHeight="false" outlineLevel="0" collapsed="false">
      <c r="A34" s="21"/>
      <c r="B34" s="23" t="str">
        <f aca="false">IF(A34="","",IFERROR(INDEX(tbl_Proj_Naam,MATCH(A34,tbl_Proj_ID,0)),"—"))</f>
        <v/>
      </c>
      <c r="C34" s="24" t="str">
        <f aca="false">IF(A34="","",IFERROR(INDEX(tbl_Proj_GSU,MATCH(A34,tbl_Proj_ID,0)),""))</f>
        <v/>
      </c>
      <c r="D34" s="23" t="str">
        <f aca="false">IF(A34="","",IFERROR(INDEX(tbl_Proj_Rt,MATCH(A34,tbl_Proj_ID,0)),""))</f>
        <v/>
      </c>
      <c r="E34" s="23" t="str">
        <f aca="false">IF(A34="","",IFERROR(INDEX(tbl_Proj_Vt,MATCH(A34,tbl_Proj_ID,0)),""))</f>
        <v/>
      </c>
      <c r="F34" s="21"/>
      <c r="G34" s="21"/>
      <c r="H34" s="21"/>
      <c r="I34" s="23" t="str">
        <f aca="false">IF(OR(F34="",H34=""),"",IFERROR(INDEX(tbl_Keuzes_ItemID,MATCH(LEFT(F34,1)&amp;"|"&amp;G34&amp;"|"&amp;H34,tbl_Keuzes_Key,0)),""))</f>
        <v/>
      </c>
      <c r="J34" s="25" t="str">
        <f aca="false">IFERROR(IF(I34="","",VLOOKUP(I34,Normtijden_Config!$A$4:$S$55,7,FALSE())),"")</f>
        <v/>
      </c>
      <c r="K34" s="23" t="str">
        <f aca="false">IFERROR(IF(I34="","",VLOOKUP(I34,Normtijden_Config!$A$4:$S$55,8,FALSE())),"")</f>
        <v/>
      </c>
      <c r="L34" s="25" t="str">
        <f aca="false">IF(I34="","",IFERROR(  IF(VLOOKUP(I34,Normtijden_Config!$A$4:$S$55,9,FALSE())&lt;&gt;"",     VLOOKUP(I34,Normtijden_Config!$A$4:$S$55,9,FALSE()),     IFERROR(-INDEX(tbl_Offsets_Wd,MATCH(K34&amp;"|"&amp;D34&amp;"|"&amp;E34,tbl_Offsets_Key,0)),"")),""))</f>
        <v/>
      </c>
      <c r="M34" s="23" t="str">
        <f aca="false">IFERROR(IF(I34="","",VLOOKUP(I34,Normtijden_Config!$A$4:$S$55,10,FALSE())),"")</f>
        <v/>
      </c>
      <c r="N34" s="23" t="str">
        <f aca="false">IFERROR(IF(I34="","",VLOOKUP(I34,Normtijden_Config!$A$4:$S$55,11,FALSE())),"")</f>
        <v/>
      </c>
      <c r="O34" s="21"/>
      <c r="P34" s="21"/>
      <c r="Q34" s="26"/>
      <c r="R34" s="26"/>
      <c r="S34" s="24" t="str">
        <f aca="false">IF(OR(C34="",L34=""),"",WORKDAY(C34,-L34))</f>
        <v/>
      </c>
      <c r="T34" s="24" t="str">
        <f aca="false">IF(OR(S34="",J34=""),"",WORKDAY(S34,-J34))</f>
        <v/>
      </c>
      <c r="U34" s="24" t="str">
        <f aca="true">IF(R34&lt;&gt;"",R34,IF(AND(Q34&lt;&gt;"",ISNUMBER(J34)),WORKDAY(Q34,J34),IF(AND(P34="Nodig",ISNUMBER(J34)),WORKDAY(TODAY(),J34),"")))</f>
        <v/>
      </c>
      <c r="V34" s="27" t="n">
        <f aca="false">IF(OR(P34="Afgerond",P34="Goedgekeurd",P34="N.v.t"),0,IF(OR(U34="",L34=""),0,WORKDAY(U34,L34)))</f>
        <v>0</v>
      </c>
      <c r="W34" s="25" t="str">
        <f aca="true">IF(P34="N.v.t","",IF(OR(P34="Afgerond",P34="Goedgekeurd"),"✓",IF(J34="","n.v.t.",IF(Q34="",J34,J34-NETWORKDAYS(Q34,TODAY())+1))))</f>
        <v>n.v.t.</v>
      </c>
      <c r="X34" s="23" t="str">
        <f aca="false">IF(OR(U34="",S34=""),"ONBEKEND",IF(U34&lt;=S34,"JA",IF(U34&lt;=C34,"KRAP","NEE")))</f>
        <v>ONBEKEND</v>
      </c>
      <c r="Y34" s="28" t="b">
        <f aca="true">IF(A34="",FALSE(),OR(X34="KRAP",AND(P34="Nodig",IFERROR(TODAY()&gt;=T34-10,FALSE())),AND(P34="Ingediend",ISNUMBER(W34),W34&lt;=5,W34&gt;0),P34="Afgewezen"))</f>
        <v>0</v>
      </c>
      <c r="Z34" s="28" t="b">
        <f aca="false">IF(A34="",FALSE(),AND(M34=TRUE(),OR(X34="NEE",AND(ISNUMBER(W34),W34&lt;0))))</f>
        <v>0</v>
      </c>
      <c r="AA34" s="28" t="b">
        <f aca="true">IF(A34="",FALSE(),AND(N34=TRUE(),OR(P34="Nodig",P34="Ingediend",P34="Afgewezen"),IFERROR(TODAY()&gt;S34,FALSE())))</f>
        <v>0</v>
      </c>
      <c r="AB34" s="29" t="str">
        <f aca="true">IF(A34="","",IF(P34="N.v.t","⚪",IF(OR(P34="Afgerond",P34="Goedgekeurd"),"🟢",IF(Z34=TRUE(),"🔴",IF(AA34=TRUE(),"🔴",IF(Y34=TRUE(),"🟠",IF(AND(F34="G-Schouw",J34=""),IF(P34="Ingediend","🟠",IF(AND(C34&lt;&gt;"",TODAY()&gt;C34-28),"🔴","🟠")),"🟢")))))))</f>
        <v/>
      </c>
      <c r="AC34" s="21"/>
      <c r="AD34" s="21"/>
      <c r="AE34" s="30"/>
      <c r="AF34" s="31"/>
    </row>
    <row r="35" customFormat="false" ht="15" hidden="false" customHeight="false" outlineLevel="0" collapsed="false">
      <c r="A35" s="21"/>
      <c r="B35" s="23" t="str">
        <f aca="false">IF(A35="","",IFERROR(INDEX(tbl_Proj_Naam,MATCH(A35,tbl_Proj_ID,0)),"—"))</f>
        <v/>
      </c>
      <c r="C35" s="24" t="str">
        <f aca="false">IF(A35="","",IFERROR(INDEX(tbl_Proj_GSU,MATCH(A35,tbl_Proj_ID,0)),""))</f>
        <v/>
      </c>
      <c r="D35" s="23" t="str">
        <f aca="false">IF(A35="","",IFERROR(INDEX(tbl_Proj_Rt,MATCH(A35,tbl_Proj_ID,0)),""))</f>
        <v/>
      </c>
      <c r="E35" s="23" t="str">
        <f aca="false">IF(A35="","",IFERROR(INDEX(tbl_Proj_Vt,MATCH(A35,tbl_Proj_ID,0)),""))</f>
        <v/>
      </c>
      <c r="F35" s="21"/>
      <c r="G35" s="21"/>
      <c r="H35" s="21"/>
      <c r="I35" s="23" t="str">
        <f aca="false">IF(OR(F35="",H35=""),"",IFERROR(INDEX(tbl_Keuzes_ItemID,MATCH(LEFT(F35,1)&amp;"|"&amp;G35&amp;"|"&amp;H35,tbl_Keuzes_Key,0)),""))</f>
        <v/>
      </c>
      <c r="J35" s="25" t="str">
        <f aca="false">IFERROR(IF(I35="","",VLOOKUP(I35,Normtijden_Config!$A$4:$S$55,7,FALSE())),"")</f>
        <v/>
      </c>
      <c r="K35" s="23" t="str">
        <f aca="false">IFERROR(IF(I35="","",VLOOKUP(I35,Normtijden_Config!$A$4:$S$55,8,FALSE())),"")</f>
        <v/>
      </c>
      <c r="L35" s="25" t="str">
        <f aca="false">IF(I35="","",IFERROR(  IF(VLOOKUP(I35,Normtijden_Config!$A$4:$S$55,9,FALSE())&lt;&gt;"",     VLOOKUP(I35,Normtijden_Config!$A$4:$S$55,9,FALSE()),     IFERROR(-INDEX(tbl_Offsets_Wd,MATCH(K35&amp;"|"&amp;D35&amp;"|"&amp;E35,tbl_Offsets_Key,0)),"")),""))</f>
        <v/>
      </c>
      <c r="M35" s="23" t="str">
        <f aca="false">IFERROR(IF(I35="","",VLOOKUP(I35,Normtijden_Config!$A$4:$S$55,10,FALSE())),"")</f>
        <v/>
      </c>
      <c r="N35" s="23" t="str">
        <f aca="false">IFERROR(IF(I35="","",VLOOKUP(I35,Normtijden_Config!$A$4:$S$55,11,FALSE())),"")</f>
        <v/>
      </c>
      <c r="O35" s="21"/>
      <c r="P35" s="21"/>
      <c r="Q35" s="26"/>
      <c r="R35" s="26"/>
      <c r="S35" s="24" t="str">
        <f aca="false">IF(OR(C35="",L35=""),"",WORKDAY(C35,-L35))</f>
        <v/>
      </c>
      <c r="T35" s="24" t="str">
        <f aca="false">IF(OR(S35="",J35=""),"",WORKDAY(S35,-J35))</f>
        <v/>
      </c>
      <c r="U35" s="24" t="str">
        <f aca="true">IF(R35&lt;&gt;"",R35,IF(AND(Q35&lt;&gt;"",ISNUMBER(J35)),WORKDAY(Q35,J35),IF(AND(P35="Nodig",ISNUMBER(J35)),WORKDAY(TODAY(),J35),"")))</f>
        <v/>
      </c>
      <c r="V35" s="27" t="n">
        <f aca="false">IF(OR(P35="Afgerond",P35="Goedgekeurd",P35="N.v.t"),0,IF(OR(U35="",L35=""),0,WORKDAY(U35,L35)))</f>
        <v>0</v>
      </c>
      <c r="W35" s="25" t="str">
        <f aca="true">IF(P35="N.v.t","",IF(OR(P35="Afgerond",P35="Goedgekeurd"),"✓",IF(J35="","n.v.t.",IF(Q35="",J35,J35-NETWORKDAYS(Q35,TODAY())+1))))</f>
        <v>n.v.t.</v>
      </c>
      <c r="X35" s="23" t="str">
        <f aca="false">IF(OR(U35="",S35=""),"ONBEKEND",IF(U35&lt;=S35,"JA",IF(U35&lt;=C35,"KRAP","NEE")))</f>
        <v>ONBEKEND</v>
      </c>
      <c r="Y35" s="28" t="b">
        <f aca="true">IF(A35="",FALSE(),OR(X35="KRAP",AND(P35="Nodig",IFERROR(TODAY()&gt;=T35-10,FALSE())),AND(P35="Ingediend",ISNUMBER(W35),W35&lt;=5,W35&gt;0),P35="Afgewezen"))</f>
        <v>0</v>
      </c>
      <c r="Z35" s="28" t="b">
        <f aca="false">IF(A35="",FALSE(),AND(M35=TRUE(),OR(X35="NEE",AND(ISNUMBER(W35),W35&lt;0))))</f>
        <v>0</v>
      </c>
      <c r="AA35" s="28" t="b">
        <f aca="true">IF(A35="",FALSE(),AND(N35=TRUE(),OR(P35="Nodig",P35="Ingediend",P35="Afgewezen"),IFERROR(TODAY()&gt;S35,FALSE())))</f>
        <v>0</v>
      </c>
      <c r="AB35" s="29" t="str">
        <f aca="true">IF(A35="","",IF(P35="N.v.t","⚪",IF(OR(P35="Afgerond",P35="Goedgekeurd"),"🟢",IF(Z35=TRUE(),"🔴",IF(AA35=TRUE(),"🔴",IF(Y35=TRUE(),"🟠",IF(AND(F35="G-Schouw",J35=""),IF(P35="Ingediend","🟠",IF(AND(C35&lt;&gt;"",TODAY()&gt;C35-28),"🔴","🟠")),"🟢")))))))</f>
        <v/>
      </c>
      <c r="AC35" s="21"/>
      <c r="AD35" s="21"/>
      <c r="AE35" s="30"/>
      <c r="AF35" s="31"/>
    </row>
    <row r="36" customFormat="false" ht="15" hidden="false" customHeight="false" outlineLevel="0" collapsed="false">
      <c r="A36" s="21"/>
      <c r="B36" s="23" t="str">
        <f aca="false">IF(A36="","",IFERROR(INDEX(tbl_Proj_Naam,MATCH(A36,tbl_Proj_ID,0)),"—"))</f>
        <v/>
      </c>
      <c r="C36" s="24" t="str">
        <f aca="false">IF(A36="","",IFERROR(INDEX(tbl_Proj_GSU,MATCH(A36,tbl_Proj_ID,0)),""))</f>
        <v/>
      </c>
      <c r="D36" s="23" t="str">
        <f aca="false">IF(A36="","",IFERROR(INDEX(tbl_Proj_Rt,MATCH(A36,tbl_Proj_ID,0)),""))</f>
        <v/>
      </c>
      <c r="E36" s="23" t="str">
        <f aca="false">IF(A36="","",IFERROR(INDEX(tbl_Proj_Vt,MATCH(A36,tbl_Proj_ID,0)),""))</f>
        <v/>
      </c>
      <c r="F36" s="21"/>
      <c r="G36" s="21"/>
      <c r="H36" s="21"/>
      <c r="I36" s="23" t="str">
        <f aca="false">IF(OR(F36="",H36=""),"",IFERROR(INDEX(tbl_Keuzes_ItemID,MATCH(LEFT(F36,1)&amp;"|"&amp;G36&amp;"|"&amp;H36,tbl_Keuzes_Key,0)),""))</f>
        <v/>
      </c>
      <c r="J36" s="25" t="str">
        <f aca="false">IFERROR(IF(I36="","",VLOOKUP(I36,Normtijden_Config!$A$4:$S$55,7,FALSE())),"")</f>
        <v/>
      </c>
      <c r="K36" s="23" t="str">
        <f aca="false">IFERROR(IF(I36="","",VLOOKUP(I36,Normtijden_Config!$A$4:$S$55,8,FALSE())),"")</f>
        <v/>
      </c>
      <c r="L36" s="25" t="str">
        <f aca="false">IF(I36="","",IFERROR(  IF(VLOOKUP(I36,Normtijden_Config!$A$4:$S$55,9,FALSE())&lt;&gt;"",     VLOOKUP(I36,Normtijden_Config!$A$4:$S$55,9,FALSE()),     IFERROR(-INDEX(tbl_Offsets_Wd,MATCH(K36&amp;"|"&amp;D36&amp;"|"&amp;E36,tbl_Offsets_Key,0)),"")),""))</f>
        <v/>
      </c>
      <c r="M36" s="23" t="str">
        <f aca="false">IFERROR(IF(I36="","",VLOOKUP(I36,Normtijden_Config!$A$4:$S$55,10,FALSE())),"")</f>
        <v/>
      </c>
      <c r="N36" s="23" t="str">
        <f aca="false">IFERROR(IF(I36="","",VLOOKUP(I36,Normtijden_Config!$A$4:$S$55,11,FALSE())),"")</f>
        <v/>
      </c>
      <c r="O36" s="21"/>
      <c r="P36" s="21"/>
      <c r="Q36" s="26"/>
      <c r="R36" s="26"/>
      <c r="S36" s="24" t="str">
        <f aca="false">IF(OR(C36="",L36=""),"",WORKDAY(C36,-L36))</f>
        <v/>
      </c>
      <c r="T36" s="24" t="str">
        <f aca="false">IF(OR(S36="",J36=""),"",WORKDAY(S36,-J36))</f>
        <v/>
      </c>
      <c r="U36" s="24" t="str">
        <f aca="true">IF(R36&lt;&gt;"",R36,IF(AND(Q36&lt;&gt;"",ISNUMBER(J36)),WORKDAY(Q36,J36),IF(AND(P36="Nodig",ISNUMBER(J36)),WORKDAY(TODAY(),J36),"")))</f>
        <v/>
      </c>
      <c r="V36" s="27" t="n">
        <f aca="false">IF(OR(P36="Afgerond",P36="Goedgekeurd",P36="N.v.t"),0,IF(OR(U36="",L36=""),0,WORKDAY(U36,L36)))</f>
        <v>0</v>
      </c>
      <c r="W36" s="25" t="str">
        <f aca="true">IF(P36="N.v.t","",IF(OR(P36="Afgerond",P36="Goedgekeurd"),"✓",IF(J36="","n.v.t.",IF(Q36="",J36,J36-NETWORKDAYS(Q36,TODAY())+1))))</f>
        <v>n.v.t.</v>
      </c>
      <c r="X36" s="23" t="str">
        <f aca="false">IF(OR(U36="",S36=""),"ONBEKEND",IF(U36&lt;=S36,"JA",IF(U36&lt;=C36,"KRAP","NEE")))</f>
        <v>ONBEKEND</v>
      </c>
      <c r="Y36" s="28" t="b">
        <f aca="true">IF(A36="",FALSE(),OR(X36="KRAP",AND(P36="Nodig",IFERROR(TODAY()&gt;=T36-10,FALSE())),AND(P36="Ingediend",ISNUMBER(W36),W36&lt;=5,W36&gt;0),P36="Afgewezen"))</f>
        <v>0</v>
      </c>
      <c r="Z36" s="28" t="b">
        <f aca="false">IF(A36="",FALSE(),AND(M36=TRUE(),OR(X36="NEE",AND(ISNUMBER(W36),W36&lt;0))))</f>
        <v>0</v>
      </c>
      <c r="AA36" s="28" t="b">
        <f aca="true">IF(A36="",FALSE(),AND(N36=TRUE(),OR(P36="Nodig",P36="Ingediend",P36="Afgewezen"),IFERROR(TODAY()&gt;S36,FALSE())))</f>
        <v>0</v>
      </c>
      <c r="AB36" s="29" t="str">
        <f aca="true">IF(A36="","",IF(P36="N.v.t","⚪",IF(OR(P36="Afgerond",P36="Goedgekeurd"),"🟢",IF(Z36=TRUE(),"🔴",IF(AA36=TRUE(),"🔴",IF(Y36=TRUE(),"🟠",IF(AND(F36="G-Schouw",J36=""),IF(P36="Ingediend","🟠",IF(AND(C36&lt;&gt;"",TODAY()&gt;C36-28),"🔴","🟠")),"🟢")))))))</f>
        <v/>
      </c>
      <c r="AC36" s="21"/>
      <c r="AD36" s="21"/>
      <c r="AE36" s="30"/>
      <c r="AF36" s="31"/>
    </row>
    <row r="37" customFormat="false" ht="15" hidden="false" customHeight="false" outlineLevel="0" collapsed="false">
      <c r="A37" s="21"/>
      <c r="B37" s="23" t="str">
        <f aca="false">IF(A37="","",IFERROR(INDEX(tbl_Proj_Naam,MATCH(A37,tbl_Proj_ID,0)),"—"))</f>
        <v/>
      </c>
      <c r="C37" s="24" t="str">
        <f aca="false">IF(A37="","",IFERROR(INDEX(tbl_Proj_GSU,MATCH(A37,tbl_Proj_ID,0)),""))</f>
        <v/>
      </c>
      <c r="D37" s="23" t="str">
        <f aca="false">IF(A37="","",IFERROR(INDEX(tbl_Proj_Rt,MATCH(A37,tbl_Proj_ID,0)),""))</f>
        <v/>
      </c>
      <c r="E37" s="23" t="str">
        <f aca="false">IF(A37="","",IFERROR(INDEX(tbl_Proj_Vt,MATCH(A37,tbl_Proj_ID,0)),""))</f>
        <v/>
      </c>
      <c r="F37" s="21"/>
      <c r="G37" s="21"/>
      <c r="H37" s="21"/>
      <c r="I37" s="23" t="str">
        <f aca="false">IF(OR(F37="",H37=""),"",IFERROR(INDEX(tbl_Keuzes_ItemID,MATCH(LEFT(F37,1)&amp;"|"&amp;G37&amp;"|"&amp;H37,tbl_Keuzes_Key,0)),""))</f>
        <v/>
      </c>
      <c r="J37" s="25" t="str">
        <f aca="false">IFERROR(IF(I37="","",VLOOKUP(I37,Normtijden_Config!$A$4:$S$55,7,FALSE())),"")</f>
        <v/>
      </c>
      <c r="K37" s="23" t="str">
        <f aca="false">IFERROR(IF(I37="","",VLOOKUP(I37,Normtijden_Config!$A$4:$S$55,8,FALSE())),"")</f>
        <v/>
      </c>
      <c r="L37" s="25" t="str">
        <f aca="false">IF(I37="","",IFERROR(  IF(VLOOKUP(I37,Normtijden_Config!$A$4:$S$55,9,FALSE())&lt;&gt;"",     VLOOKUP(I37,Normtijden_Config!$A$4:$S$55,9,FALSE()),     IFERROR(-INDEX(tbl_Offsets_Wd,MATCH(K37&amp;"|"&amp;D37&amp;"|"&amp;E37,tbl_Offsets_Key,0)),"")),""))</f>
        <v/>
      </c>
      <c r="M37" s="23" t="str">
        <f aca="false">IFERROR(IF(I37="","",VLOOKUP(I37,Normtijden_Config!$A$4:$S$55,10,FALSE())),"")</f>
        <v/>
      </c>
      <c r="N37" s="23" t="str">
        <f aca="false">IFERROR(IF(I37="","",VLOOKUP(I37,Normtijden_Config!$A$4:$S$55,11,FALSE())),"")</f>
        <v/>
      </c>
      <c r="O37" s="21"/>
      <c r="P37" s="21"/>
      <c r="Q37" s="26"/>
      <c r="R37" s="26"/>
      <c r="S37" s="24" t="str">
        <f aca="false">IF(OR(C37="",L37=""),"",WORKDAY(C37,-L37))</f>
        <v/>
      </c>
      <c r="T37" s="24" t="str">
        <f aca="false">IF(OR(S37="",J37=""),"",WORKDAY(S37,-J37))</f>
        <v/>
      </c>
      <c r="U37" s="24" t="str">
        <f aca="true">IF(R37&lt;&gt;"",R37,IF(AND(Q37&lt;&gt;"",ISNUMBER(J37)),WORKDAY(Q37,J37),IF(AND(P37="Nodig",ISNUMBER(J37)),WORKDAY(TODAY(),J37),"")))</f>
        <v/>
      </c>
      <c r="V37" s="27" t="n">
        <f aca="false">IF(OR(P37="Afgerond",P37="Goedgekeurd",P37="N.v.t"),0,IF(OR(U37="",L37=""),0,WORKDAY(U37,L37)))</f>
        <v>0</v>
      </c>
      <c r="W37" s="25" t="str">
        <f aca="true">IF(P37="N.v.t","",IF(OR(P37="Afgerond",P37="Goedgekeurd"),"✓",IF(J37="","n.v.t.",IF(Q37="",J37,J37-NETWORKDAYS(Q37,TODAY())+1))))</f>
        <v>n.v.t.</v>
      </c>
      <c r="X37" s="23" t="str">
        <f aca="false">IF(OR(U37="",S37=""),"ONBEKEND",IF(U37&lt;=S37,"JA",IF(U37&lt;=C37,"KRAP","NEE")))</f>
        <v>ONBEKEND</v>
      </c>
      <c r="Y37" s="28" t="b">
        <f aca="true">IF(A37="",FALSE(),OR(X37="KRAP",AND(P37="Nodig",IFERROR(TODAY()&gt;=T37-10,FALSE())),AND(P37="Ingediend",ISNUMBER(W37),W37&lt;=5,W37&gt;0),P37="Afgewezen"))</f>
        <v>0</v>
      </c>
      <c r="Z37" s="28" t="b">
        <f aca="false">IF(A37="",FALSE(),AND(M37=TRUE(),OR(X37="NEE",AND(ISNUMBER(W37),W37&lt;0))))</f>
        <v>0</v>
      </c>
      <c r="AA37" s="28" t="b">
        <f aca="true">IF(A37="",FALSE(),AND(N37=TRUE(),OR(P37="Nodig",P37="Ingediend",P37="Afgewezen"),IFERROR(TODAY()&gt;S37,FALSE())))</f>
        <v>0</v>
      </c>
      <c r="AB37" s="29" t="str">
        <f aca="true">IF(A37="","",IF(P37="N.v.t","⚪",IF(OR(P37="Afgerond",P37="Goedgekeurd"),"🟢",IF(Z37=TRUE(),"🔴",IF(AA37=TRUE(),"🔴",IF(Y37=TRUE(),"🟠",IF(AND(F37="G-Schouw",J37=""),IF(P37="Ingediend","🟠",IF(AND(C37&lt;&gt;"",TODAY()&gt;C37-28),"🔴","🟠")),"🟢")))))))</f>
        <v/>
      </c>
      <c r="AC37" s="21"/>
      <c r="AD37" s="21"/>
      <c r="AE37" s="30"/>
      <c r="AF37" s="31"/>
    </row>
    <row r="38" customFormat="false" ht="15" hidden="false" customHeight="false" outlineLevel="0" collapsed="false">
      <c r="A38" s="21"/>
      <c r="B38" s="23" t="str">
        <f aca="false">IF(A38="","",IFERROR(INDEX(tbl_Proj_Naam,MATCH(A38,tbl_Proj_ID,0)),"—"))</f>
        <v/>
      </c>
      <c r="C38" s="24" t="str">
        <f aca="false">IF(A38="","",IFERROR(INDEX(tbl_Proj_GSU,MATCH(A38,tbl_Proj_ID,0)),""))</f>
        <v/>
      </c>
      <c r="D38" s="23" t="str">
        <f aca="false">IF(A38="","",IFERROR(INDEX(tbl_Proj_Rt,MATCH(A38,tbl_Proj_ID,0)),""))</f>
        <v/>
      </c>
      <c r="E38" s="23" t="str">
        <f aca="false">IF(A38="","",IFERROR(INDEX(tbl_Proj_Vt,MATCH(A38,tbl_Proj_ID,0)),""))</f>
        <v/>
      </c>
      <c r="F38" s="21"/>
      <c r="G38" s="21"/>
      <c r="H38" s="21"/>
      <c r="I38" s="23" t="str">
        <f aca="false">IF(OR(F38="",H38=""),"",IFERROR(INDEX(tbl_Keuzes_ItemID,MATCH(LEFT(F38,1)&amp;"|"&amp;G38&amp;"|"&amp;H38,tbl_Keuzes_Key,0)),""))</f>
        <v/>
      </c>
      <c r="J38" s="25" t="str">
        <f aca="false">IFERROR(IF(I38="","",VLOOKUP(I38,Normtijden_Config!$A$4:$S$55,7,FALSE())),"")</f>
        <v/>
      </c>
      <c r="K38" s="23" t="str">
        <f aca="false">IFERROR(IF(I38="","",VLOOKUP(I38,Normtijden_Config!$A$4:$S$55,8,FALSE())),"")</f>
        <v/>
      </c>
      <c r="L38" s="25" t="str">
        <f aca="false">IF(I38="","",IFERROR(  IF(VLOOKUP(I38,Normtijden_Config!$A$4:$S$55,9,FALSE())&lt;&gt;"",     VLOOKUP(I38,Normtijden_Config!$A$4:$S$55,9,FALSE()),     IFERROR(-INDEX(tbl_Offsets_Wd,MATCH(K38&amp;"|"&amp;D38&amp;"|"&amp;E38,tbl_Offsets_Key,0)),"")),""))</f>
        <v/>
      </c>
      <c r="M38" s="23" t="str">
        <f aca="false">IFERROR(IF(I38="","",VLOOKUP(I38,Normtijden_Config!$A$4:$S$55,10,FALSE())),"")</f>
        <v/>
      </c>
      <c r="N38" s="23" t="str">
        <f aca="false">IFERROR(IF(I38="","",VLOOKUP(I38,Normtijden_Config!$A$4:$S$55,11,FALSE())),"")</f>
        <v/>
      </c>
      <c r="O38" s="21"/>
      <c r="P38" s="21"/>
      <c r="Q38" s="26"/>
      <c r="R38" s="26"/>
      <c r="S38" s="24" t="str">
        <f aca="false">IF(OR(C38="",L38=""),"",WORKDAY(C38,-L38))</f>
        <v/>
      </c>
      <c r="T38" s="24" t="str">
        <f aca="false">IF(OR(S38="",J38=""),"",WORKDAY(S38,-J38))</f>
        <v/>
      </c>
      <c r="U38" s="24" t="str">
        <f aca="true">IF(R38&lt;&gt;"",R38,IF(AND(Q38&lt;&gt;"",ISNUMBER(J38)),WORKDAY(Q38,J38),IF(AND(P38="Nodig",ISNUMBER(J38)),WORKDAY(TODAY(),J38),"")))</f>
        <v/>
      </c>
      <c r="V38" s="27" t="n">
        <f aca="false">IF(OR(P38="Afgerond",P38="Goedgekeurd",P38="N.v.t"),0,IF(OR(U38="",L38=""),0,WORKDAY(U38,L38)))</f>
        <v>0</v>
      </c>
      <c r="W38" s="25" t="str">
        <f aca="true">IF(P38="N.v.t","",IF(OR(P38="Afgerond",P38="Goedgekeurd"),"✓",IF(J38="","n.v.t.",IF(Q38="",J38,J38-NETWORKDAYS(Q38,TODAY())+1))))</f>
        <v>n.v.t.</v>
      </c>
      <c r="X38" s="23" t="str">
        <f aca="false">IF(OR(U38="",S38=""),"ONBEKEND",IF(U38&lt;=S38,"JA",IF(U38&lt;=C38,"KRAP","NEE")))</f>
        <v>ONBEKEND</v>
      </c>
      <c r="Y38" s="28" t="b">
        <f aca="true">IF(A38="",FALSE(),OR(X38="KRAP",AND(P38="Nodig",IFERROR(TODAY()&gt;=T38-10,FALSE())),AND(P38="Ingediend",ISNUMBER(W38),W38&lt;=5,W38&gt;0),P38="Afgewezen"))</f>
        <v>0</v>
      </c>
      <c r="Z38" s="28" t="b">
        <f aca="false">IF(A38="",FALSE(),AND(M38=TRUE(),OR(X38="NEE",AND(ISNUMBER(W38),W38&lt;0))))</f>
        <v>0</v>
      </c>
      <c r="AA38" s="28" t="b">
        <f aca="true">IF(A38="",FALSE(),AND(N38=TRUE(),OR(P38="Nodig",P38="Ingediend",P38="Afgewezen"),IFERROR(TODAY()&gt;S38,FALSE())))</f>
        <v>0</v>
      </c>
      <c r="AB38" s="29" t="str">
        <f aca="true">IF(A38="","",IF(P38="N.v.t","⚪",IF(OR(P38="Afgerond",P38="Goedgekeurd"),"🟢",IF(Z38=TRUE(),"🔴",IF(AA38=TRUE(),"🔴",IF(Y38=TRUE(),"🟠",IF(AND(F38="G-Schouw",J38=""),IF(P38="Ingediend","🟠",IF(AND(C38&lt;&gt;"",TODAY()&gt;C38-28),"🔴","🟠")),"🟢")))))))</f>
        <v/>
      </c>
      <c r="AC38" s="21"/>
      <c r="AD38" s="21"/>
      <c r="AE38" s="30"/>
      <c r="AF38" s="31"/>
    </row>
    <row r="39" customFormat="false" ht="15" hidden="false" customHeight="false" outlineLevel="0" collapsed="false">
      <c r="A39" s="21"/>
      <c r="B39" s="23" t="str">
        <f aca="false">IF(A39="","",IFERROR(INDEX(tbl_Proj_Naam,MATCH(A39,tbl_Proj_ID,0)),"—"))</f>
        <v/>
      </c>
      <c r="C39" s="24" t="str">
        <f aca="false">IF(A39="","",IFERROR(INDEX(tbl_Proj_GSU,MATCH(A39,tbl_Proj_ID,0)),""))</f>
        <v/>
      </c>
      <c r="D39" s="23" t="str">
        <f aca="false">IF(A39="","",IFERROR(INDEX(tbl_Proj_Rt,MATCH(A39,tbl_Proj_ID,0)),""))</f>
        <v/>
      </c>
      <c r="E39" s="23" t="str">
        <f aca="false">IF(A39="","",IFERROR(INDEX(tbl_Proj_Vt,MATCH(A39,tbl_Proj_ID,0)),""))</f>
        <v/>
      </c>
      <c r="F39" s="21"/>
      <c r="G39" s="21"/>
      <c r="H39" s="21"/>
      <c r="I39" s="23" t="str">
        <f aca="false">IF(OR(F39="",H39=""),"",IFERROR(INDEX(tbl_Keuzes_ItemID,MATCH(LEFT(F39,1)&amp;"|"&amp;G39&amp;"|"&amp;H39,tbl_Keuzes_Key,0)),""))</f>
        <v/>
      </c>
      <c r="J39" s="25" t="str">
        <f aca="false">IFERROR(IF(I39="","",VLOOKUP(I39,Normtijden_Config!$A$4:$S$55,7,FALSE())),"")</f>
        <v/>
      </c>
      <c r="K39" s="23" t="str">
        <f aca="false">IFERROR(IF(I39="","",VLOOKUP(I39,Normtijden_Config!$A$4:$S$55,8,FALSE())),"")</f>
        <v/>
      </c>
      <c r="L39" s="25" t="str">
        <f aca="false">IF(I39="","",IFERROR(  IF(VLOOKUP(I39,Normtijden_Config!$A$4:$S$55,9,FALSE())&lt;&gt;"",     VLOOKUP(I39,Normtijden_Config!$A$4:$S$55,9,FALSE()),     IFERROR(-INDEX(tbl_Offsets_Wd,MATCH(K39&amp;"|"&amp;D39&amp;"|"&amp;E39,tbl_Offsets_Key,0)),"")),""))</f>
        <v/>
      </c>
      <c r="M39" s="23" t="str">
        <f aca="false">IFERROR(IF(I39="","",VLOOKUP(I39,Normtijden_Config!$A$4:$S$55,10,FALSE())),"")</f>
        <v/>
      </c>
      <c r="N39" s="23" t="str">
        <f aca="false">IFERROR(IF(I39="","",VLOOKUP(I39,Normtijden_Config!$A$4:$S$55,11,FALSE())),"")</f>
        <v/>
      </c>
      <c r="O39" s="21"/>
      <c r="P39" s="21"/>
      <c r="Q39" s="26"/>
      <c r="R39" s="26"/>
      <c r="S39" s="24" t="str">
        <f aca="false">IF(OR(C39="",L39=""),"",WORKDAY(C39,-L39))</f>
        <v/>
      </c>
      <c r="T39" s="24" t="str">
        <f aca="false">IF(OR(S39="",J39=""),"",WORKDAY(S39,-J39))</f>
        <v/>
      </c>
      <c r="U39" s="24" t="str">
        <f aca="true">IF(R39&lt;&gt;"",R39,IF(AND(Q39&lt;&gt;"",ISNUMBER(J39)),WORKDAY(Q39,J39),IF(AND(P39="Nodig",ISNUMBER(J39)),WORKDAY(TODAY(),J39),"")))</f>
        <v/>
      </c>
      <c r="V39" s="27" t="n">
        <f aca="false">IF(OR(P39="Afgerond",P39="Goedgekeurd",P39="N.v.t"),0,IF(OR(U39="",L39=""),0,WORKDAY(U39,L39)))</f>
        <v>0</v>
      </c>
      <c r="W39" s="25" t="str">
        <f aca="true">IF(P39="N.v.t","",IF(OR(P39="Afgerond",P39="Goedgekeurd"),"✓",IF(J39="","n.v.t.",IF(Q39="",J39,J39-NETWORKDAYS(Q39,TODAY())+1))))</f>
        <v>n.v.t.</v>
      </c>
      <c r="X39" s="23" t="str">
        <f aca="false">IF(OR(U39="",S39=""),"ONBEKEND",IF(U39&lt;=S39,"JA",IF(U39&lt;=C39,"KRAP","NEE")))</f>
        <v>ONBEKEND</v>
      </c>
      <c r="Y39" s="28" t="b">
        <f aca="true">IF(A39="",FALSE(),OR(X39="KRAP",AND(P39="Nodig",IFERROR(TODAY()&gt;=T39-10,FALSE())),AND(P39="Ingediend",ISNUMBER(W39),W39&lt;=5,W39&gt;0),P39="Afgewezen"))</f>
        <v>0</v>
      </c>
      <c r="Z39" s="28" t="b">
        <f aca="false">IF(A39="",FALSE(),AND(M39=TRUE(),OR(X39="NEE",AND(ISNUMBER(W39),W39&lt;0))))</f>
        <v>0</v>
      </c>
      <c r="AA39" s="28" t="b">
        <f aca="true">IF(A39="",FALSE(),AND(N39=TRUE(),OR(P39="Nodig",P39="Ingediend",P39="Afgewezen"),IFERROR(TODAY()&gt;S39,FALSE())))</f>
        <v>0</v>
      </c>
      <c r="AB39" s="29" t="str">
        <f aca="true">IF(A39="","",IF(P39="N.v.t","⚪",IF(OR(P39="Afgerond",P39="Goedgekeurd"),"🟢",IF(Z39=TRUE(),"🔴",IF(AA39=TRUE(),"🔴",IF(Y39=TRUE(),"🟠",IF(AND(F39="G-Schouw",J39=""),IF(P39="Ingediend","🟠",IF(AND(C39&lt;&gt;"",TODAY()&gt;C39-28),"🔴","🟠")),"🟢")))))))</f>
        <v/>
      </c>
      <c r="AC39" s="21"/>
      <c r="AD39" s="21"/>
      <c r="AE39" s="30"/>
      <c r="AF39" s="31"/>
    </row>
    <row r="40" customFormat="false" ht="15" hidden="false" customHeight="false" outlineLevel="0" collapsed="false">
      <c r="A40" s="21"/>
      <c r="B40" s="23" t="str">
        <f aca="false">IF(A40="","",IFERROR(INDEX(tbl_Proj_Naam,MATCH(A40,tbl_Proj_ID,0)),"—"))</f>
        <v/>
      </c>
      <c r="C40" s="24" t="str">
        <f aca="false">IF(A40="","",IFERROR(INDEX(tbl_Proj_GSU,MATCH(A40,tbl_Proj_ID,0)),""))</f>
        <v/>
      </c>
      <c r="D40" s="23" t="str">
        <f aca="false">IF(A40="","",IFERROR(INDEX(tbl_Proj_Rt,MATCH(A40,tbl_Proj_ID,0)),""))</f>
        <v/>
      </c>
      <c r="E40" s="23" t="str">
        <f aca="false">IF(A40="","",IFERROR(INDEX(tbl_Proj_Vt,MATCH(A40,tbl_Proj_ID,0)),""))</f>
        <v/>
      </c>
      <c r="F40" s="21"/>
      <c r="G40" s="21"/>
      <c r="H40" s="21"/>
      <c r="I40" s="23" t="str">
        <f aca="false">IF(OR(F40="",H40=""),"",IFERROR(INDEX(tbl_Keuzes_ItemID,MATCH(LEFT(F40,1)&amp;"|"&amp;G40&amp;"|"&amp;H40,tbl_Keuzes_Key,0)),""))</f>
        <v/>
      </c>
      <c r="J40" s="25" t="str">
        <f aca="false">IFERROR(IF(I40="","",VLOOKUP(I40,Normtijden_Config!$A$4:$S$55,7,FALSE())),"")</f>
        <v/>
      </c>
      <c r="K40" s="23" t="str">
        <f aca="false">IFERROR(IF(I40="","",VLOOKUP(I40,Normtijden_Config!$A$4:$S$55,8,FALSE())),"")</f>
        <v/>
      </c>
      <c r="L40" s="25" t="str">
        <f aca="false">IF(I40="","",IFERROR(  IF(VLOOKUP(I40,Normtijden_Config!$A$4:$S$55,9,FALSE())&lt;&gt;"",     VLOOKUP(I40,Normtijden_Config!$A$4:$S$55,9,FALSE()),     IFERROR(-INDEX(tbl_Offsets_Wd,MATCH(K40&amp;"|"&amp;D40&amp;"|"&amp;E40,tbl_Offsets_Key,0)),"")),""))</f>
        <v/>
      </c>
      <c r="M40" s="23" t="str">
        <f aca="false">IFERROR(IF(I40="","",VLOOKUP(I40,Normtijden_Config!$A$4:$S$55,10,FALSE())),"")</f>
        <v/>
      </c>
      <c r="N40" s="23" t="str">
        <f aca="false">IFERROR(IF(I40="","",VLOOKUP(I40,Normtijden_Config!$A$4:$S$55,11,FALSE())),"")</f>
        <v/>
      </c>
      <c r="O40" s="21"/>
      <c r="P40" s="21"/>
      <c r="Q40" s="26"/>
      <c r="R40" s="26"/>
      <c r="S40" s="24" t="str">
        <f aca="false">IF(OR(C40="",L40=""),"",WORKDAY(C40,-L40))</f>
        <v/>
      </c>
      <c r="T40" s="24" t="str">
        <f aca="false">IF(OR(S40="",J40=""),"",WORKDAY(S40,-J40))</f>
        <v/>
      </c>
      <c r="U40" s="24" t="str">
        <f aca="true">IF(R40&lt;&gt;"",R40,IF(AND(Q40&lt;&gt;"",ISNUMBER(J40)),WORKDAY(Q40,J40),IF(AND(P40="Nodig",ISNUMBER(J40)),WORKDAY(TODAY(),J40),"")))</f>
        <v/>
      </c>
      <c r="V40" s="27" t="n">
        <f aca="false">IF(OR(P40="Afgerond",P40="Goedgekeurd",P40="N.v.t"),0,IF(OR(U40="",L40=""),0,WORKDAY(U40,L40)))</f>
        <v>0</v>
      </c>
      <c r="W40" s="25" t="str">
        <f aca="true">IF(P40="N.v.t","",IF(OR(P40="Afgerond",P40="Goedgekeurd"),"✓",IF(J40="","n.v.t.",IF(Q40="",J40,J40-NETWORKDAYS(Q40,TODAY())+1))))</f>
        <v>n.v.t.</v>
      </c>
      <c r="X40" s="23" t="str">
        <f aca="false">IF(OR(U40="",S40=""),"ONBEKEND",IF(U40&lt;=S40,"JA",IF(U40&lt;=C40,"KRAP","NEE")))</f>
        <v>ONBEKEND</v>
      </c>
      <c r="Y40" s="28" t="b">
        <f aca="true">IF(A40="",FALSE(),OR(X40="KRAP",AND(P40="Nodig",IFERROR(TODAY()&gt;=T40-10,FALSE())),AND(P40="Ingediend",ISNUMBER(W40),W40&lt;=5,W40&gt;0),P40="Afgewezen"))</f>
        <v>0</v>
      </c>
      <c r="Z40" s="28" t="b">
        <f aca="false">IF(A40="",FALSE(),AND(M40=TRUE(),OR(X40="NEE",AND(ISNUMBER(W40),W40&lt;0))))</f>
        <v>0</v>
      </c>
      <c r="AA40" s="28" t="b">
        <f aca="true">IF(A40="",FALSE(),AND(N40=TRUE(),OR(P40="Nodig",P40="Ingediend",P40="Afgewezen"),IFERROR(TODAY()&gt;S40,FALSE())))</f>
        <v>0</v>
      </c>
      <c r="AB40" s="29" t="str">
        <f aca="true">IF(A40="","",IF(P40="N.v.t","⚪",IF(OR(P40="Afgerond",P40="Goedgekeurd"),"🟢",IF(Z40=TRUE(),"🔴",IF(AA40=TRUE(),"🔴",IF(Y40=TRUE(),"🟠",IF(AND(F40="G-Schouw",J40=""),IF(P40="Ingediend","🟠",IF(AND(C40&lt;&gt;"",TODAY()&gt;C40-28),"🔴","🟠")),"🟢")))))))</f>
        <v/>
      </c>
      <c r="AC40" s="21"/>
      <c r="AD40" s="21"/>
      <c r="AE40" s="30"/>
      <c r="AF40" s="31"/>
    </row>
    <row r="41" customFormat="false" ht="15" hidden="false" customHeight="false" outlineLevel="0" collapsed="false">
      <c r="A41" s="21"/>
      <c r="B41" s="23" t="str">
        <f aca="false">IF(A41="","",IFERROR(INDEX(tbl_Proj_Naam,MATCH(A41,tbl_Proj_ID,0)),"—"))</f>
        <v/>
      </c>
      <c r="C41" s="24" t="str">
        <f aca="false">IF(A41="","",IFERROR(INDEX(tbl_Proj_GSU,MATCH(A41,tbl_Proj_ID,0)),""))</f>
        <v/>
      </c>
      <c r="D41" s="23" t="str">
        <f aca="false">IF(A41="","",IFERROR(INDEX(tbl_Proj_Rt,MATCH(A41,tbl_Proj_ID,0)),""))</f>
        <v/>
      </c>
      <c r="E41" s="23" t="str">
        <f aca="false">IF(A41="","",IFERROR(INDEX(tbl_Proj_Vt,MATCH(A41,tbl_Proj_ID,0)),""))</f>
        <v/>
      </c>
      <c r="F41" s="21"/>
      <c r="G41" s="21"/>
      <c r="H41" s="21"/>
      <c r="I41" s="23" t="str">
        <f aca="false">IF(OR(F41="",H41=""),"",IFERROR(INDEX(tbl_Keuzes_ItemID,MATCH(LEFT(F41,1)&amp;"|"&amp;G41&amp;"|"&amp;H41,tbl_Keuzes_Key,0)),""))</f>
        <v/>
      </c>
      <c r="J41" s="25" t="str">
        <f aca="false">IFERROR(IF(I41="","",VLOOKUP(I41,Normtijden_Config!$A$4:$S$55,7,FALSE())),"")</f>
        <v/>
      </c>
      <c r="K41" s="23" t="str">
        <f aca="false">IFERROR(IF(I41="","",VLOOKUP(I41,Normtijden_Config!$A$4:$S$55,8,FALSE())),"")</f>
        <v/>
      </c>
      <c r="L41" s="25" t="str">
        <f aca="false">IF(I41="","",IFERROR(  IF(VLOOKUP(I41,Normtijden_Config!$A$4:$S$55,9,FALSE())&lt;&gt;"",     VLOOKUP(I41,Normtijden_Config!$A$4:$S$55,9,FALSE()),     IFERROR(-INDEX(tbl_Offsets_Wd,MATCH(K41&amp;"|"&amp;D41&amp;"|"&amp;E41,tbl_Offsets_Key,0)),"")),""))</f>
        <v/>
      </c>
      <c r="M41" s="23" t="str">
        <f aca="false">IFERROR(IF(I41="","",VLOOKUP(I41,Normtijden_Config!$A$4:$S$55,10,FALSE())),"")</f>
        <v/>
      </c>
      <c r="N41" s="23" t="str">
        <f aca="false">IFERROR(IF(I41="","",VLOOKUP(I41,Normtijden_Config!$A$4:$S$55,11,FALSE())),"")</f>
        <v/>
      </c>
      <c r="O41" s="21"/>
      <c r="P41" s="21"/>
      <c r="Q41" s="26"/>
      <c r="R41" s="26"/>
      <c r="S41" s="24" t="str">
        <f aca="false">IF(OR(C41="",L41=""),"",WORKDAY(C41,-L41))</f>
        <v/>
      </c>
      <c r="T41" s="24" t="str">
        <f aca="false">IF(OR(S41="",J41=""),"",WORKDAY(S41,-J41))</f>
        <v/>
      </c>
      <c r="U41" s="24" t="str">
        <f aca="true">IF(R41&lt;&gt;"",R41,IF(AND(Q41&lt;&gt;"",ISNUMBER(J41)),WORKDAY(Q41,J41),IF(AND(P41="Nodig",ISNUMBER(J41)),WORKDAY(TODAY(),J41),"")))</f>
        <v/>
      </c>
      <c r="V41" s="27" t="n">
        <f aca="false">IF(OR(P41="Afgerond",P41="Goedgekeurd",P41="N.v.t"),0,IF(OR(U41="",L41=""),0,WORKDAY(U41,L41)))</f>
        <v>0</v>
      </c>
      <c r="W41" s="25" t="str">
        <f aca="true">IF(P41="N.v.t","",IF(OR(P41="Afgerond",P41="Goedgekeurd"),"✓",IF(J41="","n.v.t.",IF(Q41="",J41,J41-NETWORKDAYS(Q41,TODAY())+1))))</f>
        <v>n.v.t.</v>
      </c>
      <c r="X41" s="23" t="str">
        <f aca="false">IF(OR(U41="",S41=""),"ONBEKEND",IF(U41&lt;=S41,"JA",IF(U41&lt;=C41,"KRAP","NEE")))</f>
        <v>ONBEKEND</v>
      </c>
      <c r="Y41" s="28" t="b">
        <f aca="true">IF(A41="",FALSE(),OR(X41="KRAP",AND(P41="Nodig",IFERROR(TODAY()&gt;=T41-10,FALSE())),AND(P41="Ingediend",ISNUMBER(W41),W41&lt;=5,W41&gt;0),P41="Afgewezen"))</f>
        <v>0</v>
      </c>
      <c r="Z41" s="28" t="b">
        <f aca="false">IF(A41="",FALSE(),AND(M41=TRUE(),OR(X41="NEE",AND(ISNUMBER(W41),W41&lt;0))))</f>
        <v>0</v>
      </c>
      <c r="AA41" s="28" t="b">
        <f aca="true">IF(A41="",FALSE(),AND(N41=TRUE(),OR(P41="Nodig",P41="Ingediend",P41="Afgewezen"),IFERROR(TODAY()&gt;S41,FALSE())))</f>
        <v>0</v>
      </c>
      <c r="AB41" s="29" t="str">
        <f aca="true">IF(A41="","",IF(P41="N.v.t","⚪",IF(OR(P41="Afgerond",P41="Goedgekeurd"),"🟢",IF(Z41=TRUE(),"🔴",IF(AA41=TRUE(),"🔴",IF(Y41=TRUE(),"🟠",IF(AND(F41="G-Schouw",J41=""),IF(P41="Ingediend","🟠",IF(AND(C41&lt;&gt;"",TODAY()&gt;C41-28),"🔴","🟠")),"🟢")))))))</f>
        <v/>
      </c>
      <c r="AC41" s="21"/>
      <c r="AD41" s="21"/>
      <c r="AE41" s="30"/>
      <c r="AF41" s="31"/>
    </row>
    <row r="42" customFormat="false" ht="15" hidden="false" customHeight="false" outlineLevel="0" collapsed="false">
      <c r="A42" s="21"/>
      <c r="B42" s="23" t="str">
        <f aca="false">IF(A42="","",IFERROR(INDEX(tbl_Proj_Naam,MATCH(A42,tbl_Proj_ID,0)),"—"))</f>
        <v/>
      </c>
      <c r="C42" s="24" t="str">
        <f aca="false">IF(A42="","",IFERROR(INDEX(tbl_Proj_GSU,MATCH(A42,tbl_Proj_ID,0)),""))</f>
        <v/>
      </c>
      <c r="D42" s="23" t="str">
        <f aca="false">IF(A42="","",IFERROR(INDEX(tbl_Proj_Rt,MATCH(A42,tbl_Proj_ID,0)),""))</f>
        <v/>
      </c>
      <c r="E42" s="23" t="str">
        <f aca="false">IF(A42="","",IFERROR(INDEX(tbl_Proj_Vt,MATCH(A42,tbl_Proj_ID,0)),""))</f>
        <v/>
      </c>
      <c r="F42" s="21"/>
      <c r="G42" s="21"/>
      <c r="H42" s="21"/>
      <c r="I42" s="23" t="str">
        <f aca="false">IF(OR(F42="",H42=""),"",IFERROR(INDEX(tbl_Keuzes_ItemID,MATCH(LEFT(F42,1)&amp;"|"&amp;G42&amp;"|"&amp;H42,tbl_Keuzes_Key,0)),""))</f>
        <v/>
      </c>
      <c r="J42" s="25" t="str">
        <f aca="false">IFERROR(IF(I42="","",VLOOKUP(I42,Normtijden_Config!$A$4:$S$55,7,FALSE())),"")</f>
        <v/>
      </c>
      <c r="K42" s="23" t="str">
        <f aca="false">IFERROR(IF(I42="","",VLOOKUP(I42,Normtijden_Config!$A$4:$S$55,8,FALSE())),"")</f>
        <v/>
      </c>
      <c r="L42" s="25" t="str">
        <f aca="false">IF(I42="","",IFERROR(  IF(VLOOKUP(I42,Normtijden_Config!$A$4:$S$55,9,FALSE())&lt;&gt;"",     VLOOKUP(I42,Normtijden_Config!$A$4:$S$55,9,FALSE()),     IFERROR(-INDEX(tbl_Offsets_Wd,MATCH(K42&amp;"|"&amp;D42&amp;"|"&amp;E42,tbl_Offsets_Key,0)),"")),""))</f>
        <v/>
      </c>
      <c r="M42" s="23" t="str">
        <f aca="false">IFERROR(IF(I42="","",VLOOKUP(I42,Normtijden_Config!$A$4:$S$55,10,FALSE())),"")</f>
        <v/>
      </c>
      <c r="N42" s="23" t="str">
        <f aca="false">IFERROR(IF(I42="","",VLOOKUP(I42,Normtijden_Config!$A$4:$S$55,11,FALSE())),"")</f>
        <v/>
      </c>
      <c r="O42" s="21"/>
      <c r="P42" s="21"/>
      <c r="Q42" s="26"/>
      <c r="R42" s="26"/>
      <c r="S42" s="24" t="str">
        <f aca="false">IF(OR(C42="",L42=""),"",WORKDAY(C42,-L42))</f>
        <v/>
      </c>
      <c r="T42" s="24" t="str">
        <f aca="false">IF(OR(S42="",J42=""),"",WORKDAY(S42,-J42))</f>
        <v/>
      </c>
      <c r="U42" s="24" t="str">
        <f aca="true">IF(R42&lt;&gt;"",R42,IF(AND(Q42&lt;&gt;"",ISNUMBER(J42)),WORKDAY(Q42,J42),IF(AND(P42="Nodig",ISNUMBER(J42)),WORKDAY(TODAY(),J42),"")))</f>
        <v/>
      </c>
      <c r="V42" s="27" t="n">
        <f aca="false">IF(OR(P42="Afgerond",P42="Goedgekeurd",P42="N.v.t"),0,IF(OR(U42="",L42=""),0,WORKDAY(U42,L42)))</f>
        <v>0</v>
      </c>
      <c r="W42" s="25" t="str">
        <f aca="true">IF(P42="N.v.t","",IF(OR(P42="Afgerond",P42="Goedgekeurd"),"✓",IF(J42="","n.v.t.",IF(Q42="",J42,J42-NETWORKDAYS(Q42,TODAY())+1))))</f>
        <v>n.v.t.</v>
      </c>
      <c r="X42" s="23" t="str">
        <f aca="false">IF(OR(U42="",S42=""),"ONBEKEND",IF(U42&lt;=S42,"JA",IF(U42&lt;=C42,"KRAP","NEE")))</f>
        <v>ONBEKEND</v>
      </c>
      <c r="Y42" s="28" t="b">
        <f aca="true">IF(A42="",FALSE(),OR(X42="KRAP",AND(P42="Nodig",IFERROR(TODAY()&gt;=T42-10,FALSE())),AND(P42="Ingediend",ISNUMBER(W42),W42&lt;=5,W42&gt;0),P42="Afgewezen"))</f>
        <v>0</v>
      </c>
      <c r="Z42" s="28" t="b">
        <f aca="false">IF(A42="",FALSE(),AND(M42=TRUE(),OR(X42="NEE",AND(ISNUMBER(W42),W42&lt;0))))</f>
        <v>0</v>
      </c>
      <c r="AA42" s="28" t="b">
        <f aca="true">IF(A42="",FALSE(),AND(N42=TRUE(),OR(P42="Nodig",P42="Ingediend",P42="Afgewezen"),IFERROR(TODAY()&gt;S42,FALSE())))</f>
        <v>0</v>
      </c>
      <c r="AB42" s="29" t="str">
        <f aca="true">IF(A42="","",IF(P42="N.v.t","⚪",IF(OR(P42="Afgerond",P42="Goedgekeurd"),"🟢",IF(Z42=TRUE(),"🔴",IF(AA42=TRUE(),"🔴",IF(Y42=TRUE(),"🟠",IF(AND(F42="G-Schouw",J42=""),IF(P42="Ingediend","🟠",IF(AND(C42&lt;&gt;"",TODAY()&gt;C42-28),"🔴","🟠")),"🟢")))))))</f>
        <v/>
      </c>
      <c r="AC42" s="21"/>
      <c r="AD42" s="21"/>
      <c r="AE42" s="30"/>
      <c r="AF42" s="31"/>
    </row>
    <row r="43" customFormat="false" ht="15" hidden="false" customHeight="false" outlineLevel="0" collapsed="false">
      <c r="A43" s="21"/>
      <c r="B43" s="23" t="str">
        <f aca="false">IF(A43="","",IFERROR(INDEX(tbl_Proj_Naam,MATCH(A43,tbl_Proj_ID,0)),"—"))</f>
        <v/>
      </c>
      <c r="C43" s="24" t="str">
        <f aca="false">IF(A43="","",IFERROR(INDEX(tbl_Proj_GSU,MATCH(A43,tbl_Proj_ID,0)),""))</f>
        <v/>
      </c>
      <c r="D43" s="23" t="str">
        <f aca="false">IF(A43="","",IFERROR(INDEX(tbl_Proj_Rt,MATCH(A43,tbl_Proj_ID,0)),""))</f>
        <v/>
      </c>
      <c r="E43" s="23" t="str">
        <f aca="false">IF(A43="","",IFERROR(INDEX(tbl_Proj_Vt,MATCH(A43,tbl_Proj_ID,0)),""))</f>
        <v/>
      </c>
      <c r="F43" s="21"/>
      <c r="G43" s="21"/>
      <c r="H43" s="21"/>
      <c r="I43" s="23" t="str">
        <f aca="false">IF(OR(F43="",H43=""),"",IFERROR(INDEX(tbl_Keuzes_ItemID,MATCH(LEFT(F43,1)&amp;"|"&amp;G43&amp;"|"&amp;H43,tbl_Keuzes_Key,0)),""))</f>
        <v/>
      </c>
      <c r="J43" s="25" t="str">
        <f aca="false">IFERROR(IF(I43="","",VLOOKUP(I43,Normtijden_Config!$A$4:$S$55,7,FALSE())),"")</f>
        <v/>
      </c>
      <c r="K43" s="23" t="str">
        <f aca="false">IFERROR(IF(I43="","",VLOOKUP(I43,Normtijden_Config!$A$4:$S$55,8,FALSE())),"")</f>
        <v/>
      </c>
      <c r="L43" s="25" t="str">
        <f aca="false">IF(I43="","",IFERROR(  IF(VLOOKUP(I43,Normtijden_Config!$A$4:$S$55,9,FALSE())&lt;&gt;"",     VLOOKUP(I43,Normtijden_Config!$A$4:$S$55,9,FALSE()),     IFERROR(-INDEX(tbl_Offsets_Wd,MATCH(K43&amp;"|"&amp;D43&amp;"|"&amp;E43,tbl_Offsets_Key,0)),"")),""))</f>
        <v/>
      </c>
      <c r="M43" s="23" t="str">
        <f aca="false">IFERROR(IF(I43="","",VLOOKUP(I43,Normtijden_Config!$A$4:$S$55,10,FALSE())),"")</f>
        <v/>
      </c>
      <c r="N43" s="23" t="str">
        <f aca="false">IFERROR(IF(I43="","",VLOOKUP(I43,Normtijden_Config!$A$4:$S$55,11,FALSE())),"")</f>
        <v/>
      </c>
      <c r="O43" s="21"/>
      <c r="P43" s="21"/>
      <c r="Q43" s="26"/>
      <c r="R43" s="26"/>
      <c r="S43" s="24" t="str">
        <f aca="false">IF(OR(C43="",L43=""),"",WORKDAY(C43,-L43))</f>
        <v/>
      </c>
      <c r="T43" s="24" t="str">
        <f aca="false">IF(OR(S43="",J43=""),"",WORKDAY(S43,-J43))</f>
        <v/>
      </c>
      <c r="U43" s="24" t="str">
        <f aca="true">IF(R43&lt;&gt;"",R43,IF(AND(Q43&lt;&gt;"",ISNUMBER(J43)),WORKDAY(Q43,J43),IF(AND(P43="Nodig",ISNUMBER(J43)),WORKDAY(TODAY(),J43),"")))</f>
        <v/>
      </c>
      <c r="V43" s="27" t="n">
        <f aca="false">IF(OR(P43="Afgerond",P43="Goedgekeurd",P43="N.v.t"),0,IF(OR(U43="",L43=""),0,WORKDAY(U43,L43)))</f>
        <v>0</v>
      </c>
      <c r="W43" s="25" t="str">
        <f aca="true">IF(P43="N.v.t","",IF(OR(P43="Afgerond",P43="Goedgekeurd"),"✓",IF(J43="","n.v.t.",IF(Q43="",J43,J43-NETWORKDAYS(Q43,TODAY())+1))))</f>
        <v>n.v.t.</v>
      </c>
      <c r="X43" s="23" t="str">
        <f aca="false">IF(OR(U43="",S43=""),"ONBEKEND",IF(U43&lt;=S43,"JA",IF(U43&lt;=C43,"KRAP","NEE")))</f>
        <v>ONBEKEND</v>
      </c>
      <c r="Y43" s="28" t="b">
        <f aca="true">IF(A43="",FALSE(),OR(X43="KRAP",AND(P43="Nodig",IFERROR(TODAY()&gt;=T43-10,FALSE())),AND(P43="Ingediend",ISNUMBER(W43),W43&lt;=5,W43&gt;0),P43="Afgewezen"))</f>
        <v>0</v>
      </c>
      <c r="Z43" s="28" t="b">
        <f aca="false">IF(A43="",FALSE(),AND(M43=TRUE(),OR(X43="NEE",AND(ISNUMBER(W43),W43&lt;0))))</f>
        <v>0</v>
      </c>
      <c r="AA43" s="28" t="b">
        <f aca="true">IF(A43="",FALSE(),AND(N43=TRUE(),OR(P43="Nodig",P43="Ingediend",P43="Afgewezen"),IFERROR(TODAY()&gt;S43,FALSE())))</f>
        <v>0</v>
      </c>
      <c r="AB43" s="29" t="str">
        <f aca="true">IF(A43="","",IF(P43="N.v.t","⚪",IF(OR(P43="Afgerond",P43="Goedgekeurd"),"🟢",IF(Z43=TRUE(),"🔴",IF(AA43=TRUE(),"🔴",IF(Y43=TRUE(),"🟠",IF(AND(F43="G-Schouw",J43=""),IF(P43="Ingediend","🟠",IF(AND(C43&lt;&gt;"",TODAY()&gt;C43-28),"🔴","🟠")),"🟢")))))))</f>
        <v/>
      </c>
      <c r="AC43" s="21"/>
      <c r="AD43" s="21"/>
      <c r="AE43" s="30"/>
      <c r="AF43" s="31"/>
    </row>
    <row r="44" customFormat="false" ht="15" hidden="false" customHeight="false" outlineLevel="0" collapsed="false">
      <c r="A44" s="21"/>
      <c r="B44" s="23" t="str">
        <f aca="false">IF(A44="","",IFERROR(INDEX(tbl_Proj_Naam,MATCH(A44,tbl_Proj_ID,0)),"—"))</f>
        <v/>
      </c>
      <c r="C44" s="24" t="str">
        <f aca="false">IF(A44="","",IFERROR(INDEX(tbl_Proj_GSU,MATCH(A44,tbl_Proj_ID,0)),""))</f>
        <v/>
      </c>
      <c r="D44" s="23" t="str">
        <f aca="false">IF(A44="","",IFERROR(INDEX(tbl_Proj_Rt,MATCH(A44,tbl_Proj_ID,0)),""))</f>
        <v/>
      </c>
      <c r="E44" s="23" t="str">
        <f aca="false">IF(A44="","",IFERROR(INDEX(tbl_Proj_Vt,MATCH(A44,tbl_Proj_ID,0)),""))</f>
        <v/>
      </c>
      <c r="F44" s="21"/>
      <c r="G44" s="21"/>
      <c r="H44" s="21"/>
      <c r="I44" s="23" t="str">
        <f aca="false">IF(OR(F44="",H44=""),"",IFERROR(INDEX(tbl_Keuzes_ItemID,MATCH(LEFT(F44,1)&amp;"|"&amp;G44&amp;"|"&amp;H44,tbl_Keuzes_Key,0)),""))</f>
        <v/>
      </c>
      <c r="J44" s="25" t="str">
        <f aca="false">IFERROR(IF(I44="","",VLOOKUP(I44,Normtijden_Config!$A$4:$S$55,7,FALSE())),"")</f>
        <v/>
      </c>
      <c r="K44" s="23" t="str">
        <f aca="false">IFERROR(IF(I44="","",VLOOKUP(I44,Normtijden_Config!$A$4:$S$55,8,FALSE())),"")</f>
        <v/>
      </c>
      <c r="L44" s="25" t="str">
        <f aca="false">IF(I44="","",IFERROR(  IF(VLOOKUP(I44,Normtijden_Config!$A$4:$S$55,9,FALSE())&lt;&gt;"",     VLOOKUP(I44,Normtijden_Config!$A$4:$S$55,9,FALSE()),     IFERROR(-INDEX(tbl_Offsets_Wd,MATCH(K44&amp;"|"&amp;D44&amp;"|"&amp;E44,tbl_Offsets_Key,0)),"")),""))</f>
        <v/>
      </c>
      <c r="M44" s="23" t="str">
        <f aca="false">IFERROR(IF(I44="","",VLOOKUP(I44,Normtijden_Config!$A$4:$S$55,10,FALSE())),"")</f>
        <v/>
      </c>
      <c r="N44" s="23" t="str">
        <f aca="false">IFERROR(IF(I44="","",VLOOKUP(I44,Normtijden_Config!$A$4:$S$55,11,FALSE())),"")</f>
        <v/>
      </c>
      <c r="O44" s="21"/>
      <c r="P44" s="21"/>
      <c r="Q44" s="26"/>
      <c r="R44" s="26"/>
      <c r="S44" s="24" t="str">
        <f aca="false">IF(OR(C44="",L44=""),"",WORKDAY(C44,-L44))</f>
        <v/>
      </c>
      <c r="T44" s="24" t="str">
        <f aca="false">IF(OR(S44="",J44=""),"",WORKDAY(S44,-J44))</f>
        <v/>
      </c>
      <c r="U44" s="24" t="str">
        <f aca="true">IF(R44&lt;&gt;"",R44,IF(AND(Q44&lt;&gt;"",ISNUMBER(J44)),WORKDAY(Q44,J44),IF(AND(P44="Nodig",ISNUMBER(J44)),WORKDAY(TODAY(),J44),"")))</f>
        <v/>
      </c>
      <c r="V44" s="27" t="n">
        <f aca="false">IF(OR(P44="Afgerond",P44="Goedgekeurd",P44="N.v.t"),0,IF(OR(U44="",L44=""),0,WORKDAY(U44,L44)))</f>
        <v>0</v>
      </c>
      <c r="W44" s="25" t="str">
        <f aca="true">IF(P44="N.v.t","",IF(OR(P44="Afgerond",P44="Goedgekeurd"),"✓",IF(J44="","n.v.t.",IF(Q44="",J44,J44-NETWORKDAYS(Q44,TODAY())+1))))</f>
        <v>n.v.t.</v>
      </c>
      <c r="X44" s="23" t="str">
        <f aca="false">IF(OR(U44="",S44=""),"ONBEKEND",IF(U44&lt;=S44,"JA",IF(U44&lt;=C44,"KRAP","NEE")))</f>
        <v>ONBEKEND</v>
      </c>
      <c r="Y44" s="28" t="b">
        <f aca="true">IF(A44="",FALSE(),OR(X44="KRAP",AND(P44="Nodig",IFERROR(TODAY()&gt;=T44-10,FALSE())),AND(P44="Ingediend",ISNUMBER(W44),W44&lt;=5,W44&gt;0),P44="Afgewezen"))</f>
        <v>0</v>
      </c>
      <c r="Z44" s="28" t="b">
        <f aca="false">IF(A44="",FALSE(),AND(M44=TRUE(),OR(X44="NEE",AND(ISNUMBER(W44),W44&lt;0))))</f>
        <v>0</v>
      </c>
      <c r="AA44" s="28" t="b">
        <f aca="true">IF(A44="",FALSE(),AND(N44=TRUE(),OR(P44="Nodig",P44="Ingediend",P44="Afgewezen"),IFERROR(TODAY()&gt;S44,FALSE())))</f>
        <v>0</v>
      </c>
      <c r="AB44" s="29" t="str">
        <f aca="true">IF(A44="","",IF(P44="N.v.t","⚪",IF(OR(P44="Afgerond",P44="Goedgekeurd"),"🟢",IF(Z44=TRUE(),"🔴",IF(AA44=TRUE(),"🔴",IF(Y44=TRUE(),"🟠",IF(AND(F44="G-Schouw",J44=""),IF(P44="Ingediend","🟠",IF(AND(C44&lt;&gt;"",TODAY()&gt;C44-28),"🔴","🟠")),"🟢")))))))</f>
        <v/>
      </c>
      <c r="AC44" s="21"/>
      <c r="AD44" s="21"/>
      <c r="AE44" s="30"/>
      <c r="AF44" s="31"/>
    </row>
    <row r="45" customFormat="false" ht="15" hidden="false" customHeight="false" outlineLevel="0" collapsed="false">
      <c r="A45" s="21"/>
      <c r="B45" s="23" t="str">
        <f aca="false">IF(A45="","",IFERROR(INDEX(tbl_Proj_Naam,MATCH(A45,tbl_Proj_ID,0)),"—"))</f>
        <v/>
      </c>
      <c r="C45" s="24" t="str">
        <f aca="false">IF(A45="","",IFERROR(INDEX(tbl_Proj_GSU,MATCH(A45,tbl_Proj_ID,0)),""))</f>
        <v/>
      </c>
      <c r="D45" s="23" t="str">
        <f aca="false">IF(A45="","",IFERROR(INDEX(tbl_Proj_Rt,MATCH(A45,tbl_Proj_ID,0)),""))</f>
        <v/>
      </c>
      <c r="E45" s="23" t="str">
        <f aca="false">IF(A45="","",IFERROR(INDEX(tbl_Proj_Vt,MATCH(A45,tbl_Proj_ID,0)),""))</f>
        <v/>
      </c>
      <c r="F45" s="21"/>
      <c r="G45" s="21"/>
      <c r="H45" s="21"/>
      <c r="I45" s="23" t="str">
        <f aca="false">IF(OR(F45="",H45=""),"",IFERROR(INDEX(tbl_Keuzes_ItemID,MATCH(LEFT(F45,1)&amp;"|"&amp;G45&amp;"|"&amp;H45,tbl_Keuzes_Key,0)),""))</f>
        <v/>
      </c>
      <c r="J45" s="25" t="str">
        <f aca="false">IFERROR(IF(I45="","",VLOOKUP(I45,Normtijden_Config!$A$4:$S$55,7,FALSE())),"")</f>
        <v/>
      </c>
      <c r="K45" s="23" t="str">
        <f aca="false">IFERROR(IF(I45="","",VLOOKUP(I45,Normtijden_Config!$A$4:$S$55,8,FALSE())),"")</f>
        <v/>
      </c>
      <c r="L45" s="25" t="str">
        <f aca="false">IF(I45="","",IFERROR(  IF(VLOOKUP(I45,Normtijden_Config!$A$4:$S$55,9,FALSE())&lt;&gt;"",     VLOOKUP(I45,Normtijden_Config!$A$4:$S$55,9,FALSE()),     IFERROR(-INDEX(tbl_Offsets_Wd,MATCH(K45&amp;"|"&amp;D45&amp;"|"&amp;E45,tbl_Offsets_Key,0)),"")),""))</f>
        <v/>
      </c>
      <c r="M45" s="23" t="str">
        <f aca="false">IFERROR(IF(I45="","",VLOOKUP(I45,Normtijden_Config!$A$4:$S$55,10,FALSE())),"")</f>
        <v/>
      </c>
      <c r="N45" s="23" t="str">
        <f aca="false">IFERROR(IF(I45="","",VLOOKUP(I45,Normtijden_Config!$A$4:$S$55,11,FALSE())),"")</f>
        <v/>
      </c>
      <c r="O45" s="21"/>
      <c r="P45" s="21"/>
      <c r="Q45" s="26"/>
      <c r="R45" s="26"/>
      <c r="S45" s="24" t="str">
        <f aca="false">IF(OR(C45="",L45=""),"",WORKDAY(C45,-L45))</f>
        <v/>
      </c>
      <c r="T45" s="24" t="str">
        <f aca="false">IF(OR(S45="",J45=""),"",WORKDAY(S45,-J45))</f>
        <v/>
      </c>
      <c r="U45" s="24" t="str">
        <f aca="true">IF(R45&lt;&gt;"",R45,IF(AND(Q45&lt;&gt;"",ISNUMBER(J45)),WORKDAY(Q45,J45),IF(AND(P45="Nodig",ISNUMBER(J45)),WORKDAY(TODAY(),J45),"")))</f>
        <v/>
      </c>
      <c r="V45" s="27" t="n">
        <f aca="false">IF(OR(P45="Afgerond",P45="Goedgekeurd",P45="N.v.t"),0,IF(OR(U45="",L45=""),0,WORKDAY(U45,L45)))</f>
        <v>0</v>
      </c>
      <c r="W45" s="25" t="str">
        <f aca="true">IF(P45="N.v.t","",IF(OR(P45="Afgerond",P45="Goedgekeurd"),"✓",IF(J45="","n.v.t.",IF(Q45="",J45,J45-NETWORKDAYS(Q45,TODAY())+1))))</f>
        <v>n.v.t.</v>
      </c>
      <c r="X45" s="23" t="str">
        <f aca="false">IF(OR(U45="",S45=""),"ONBEKEND",IF(U45&lt;=S45,"JA",IF(U45&lt;=C45,"KRAP","NEE")))</f>
        <v>ONBEKEND</v>
      </c>
      <c r="Y45" s="28" t="b">
        <f aca="true">IF(A45="",FALSE(),OR(X45="KRAP",AND(P45="Nodig",IFERROR(TODAY()&gt;=T45-10,FALSE())),AND(P45="Ingediend",ISNUMBER(W45),W45&lt;=5,W45&gt;0),P45="Afgewezen"))</f>
        <v>0</v>
      </c>
      <c r="Z45" s="28" t="b">
        <f aca="false">IF(A45="",FALSE(),AND(M45=TRUE(),OR(X45="NEE",AND(ISNUMBER(W45),W45&lt;0))))</f>
        <v>0</v>
      </c>
      <c r="AA45" s="28" t="b">
        <f aca="true">IF(A45="",FALSE(),AND(N45=TRUE(),OR(P45="Nodig",P45="Ingediend",P45="Afgewezen"),IFERROR(TODAY()&gt;S45,FALSE())))</f>
        <v>0</v>
      </c>
      <c r="AB45" s="29" t="str">
        <f aca="true">IF(A45="","",IF(P45="N.v.t","⚪",IF(OR(P45="Afgerond",P45="Goedgekeurd"),"🟢",IF(Z45=TRUE(),"🔴",IF(AA45=TRUE(),"🔴",IF(Y45=TRUE(),"🟠",IF(AND(F45="G-Schouw",J45=""),IF(P45="Ingediend","🟠",IF(AND(C45&lt;&gt;"",TODAY()&gt;C45-28),"🔴","🟠")),"🟢")))))))</f>
        <v/>
      </c>
      <c r="AC45" s="21"/>
      <c r="AD45" s="21"/>
      <c r="AE45" s="30"/>
      <c r="AF45" s="31"/>
    </row>
    <row r="46" customFormat="false" ht="15" hidden="false" customHeight="false" outlineLevel="0" collapsed="false">
      <c r="A46" s="21"/>
      <c r="B46" s="23" t="str">
        <f aca="false">IF(A46="","",IFERROR(INDEX(tbl_Proj_Naam,MATCH(A46,tbl_Proj_ID,0)),"—"))</f>
        <v/>
      </c>
      <c r="C46" s="24" t="str">
        <f aca="false">IF(A46="","",IFERROR(INDEX(tbl_Proj_GSU,MATCH(A46,tbl_Proj_ID,0)),""))</f>
        <v/>
      </c>
      <c r="D46" s="23" t="str">
        <f aca="false">IF(A46="","",IFERROR(INDEX(tbl_Proj_Rt,MATCH(A46,tbl_Proj_ID,0)),""))</f>
        <v/>
      </c>
      <c r="E46" s="23" t="str">
        <f aca="false">IF(A46="","",IFERROR(INDEX(tbl_Proj_Vt,MATCH(A46,tbl_Proj_ID,0)),""))</f>
        <v/>
      </c>
      <c r="F46" s="21"/>
      <c r="G46" s="21"/>
      <c r="H46" s="21"/>
      <c r="I46" s="23" t="str">
        <f aca="false">IF(OR(F46="",H46=""),"",IFERROR(INDEX(tbl_Keuzes_ItemID,MATCH(LEFT(F46,1)&amp;"|"&amp;G46&amp;"|"&amp;H46,tbl_Keuzes_Key,0)),""))</f>
        <v/>
      </c>
      <c r="J46" s="25" t="str">
        <f aca="false">IFERROR(IF(I46="","",VLOOKUP(I46,Normtijden_Config!$A$4:$S$55,7,FALSE())),"")</f>
        <v/>
      </c>
      <c r="K46" s="23" t="str">
        <f aca="false">IFERROR(IF(I46="","",VLOOKUP(I46,Normtijden_Config!$A$4:$S$55,8,FALSE())),"")</f>
        <v/>
      </c>
      <c r="L46" s="25" t="str">
        <f aca="false">IF(I46="","",IFERROR(  IF(VLOOKUP(I46,Normtijden_Config!$A$4:$S$55,9,FALSE())&lt;&gt;"",     VLOOKUP(I46,Normtijden_Config!$A$4:$S$55,9,FALSE()),     IFERROR(-INDEX(tbl_Offsets_Wd,MATCH(K46&amp;"|"&amp;D46&amp;"|"&amp;E46,tbl_Offsets_Key,0)),"")),""))</f>
        <v/>
      </c>
      <c r="M46" s="23" t="str">
        <f aca="false">IFERROR(IF(I46="","",VLOOKUP(I46,Normtijden_Config!$A$4:$S$55,10,FALSE())),"")</f>
        <v/>
      </c>
      <c r="N46" s="23" t="str">
        <f aca="false">IFERROR(IF(I46="","",VLOOKUP(I46,Normtijden_Config!$A$4:$S$55,11,FALSE())),"")</f>
        <v/>
      </c>
      <c r="O46" s="21"/>
      <c r="P46" s="21"/>
      <c r="Q46" s="26"/>
      <c r="R46" s="26"/>
      <c r="S46" s="24" t="str">
        <f aca="false">IF(OR(C46="",L46=""),"",WORKDAY(C46,-L46))</f>
        <v/>
      </c>
      <c r="T46" s="24" t="str">
        <f aca="false">IF(OR(S46="",J46=""),"",WORKDAY(S46,-J46))</f>
        <v/>
      </c>
      <c r="U46" s="24" t="str">
        <f aca="true">IF(R46&lt;&gt;"",R46,IF(AND(Q46&lt;&gt;"",ISNUMBER(J46)),WORKDAY(Q46,J46),IF(AND(P46="Nodig",ISNUMBER(J46)),WORKDAY(TODAY(),J46),"")))</f>
        <v/>
      </c>
      <c r="V46" s="27" t="n">
        <f aca="false">IF(OR(P46="Afgerond",P46="Goedgekeurd",P46="N.v.t"),0,IF(OR(U46="",L46=""),0,WORKDAY(U46,L46)))</f>
        <v>0</v>
      </c>
      <c r="W46" s="25" t="str">
        <f aca="true">IF(P46="N.v.t","",IF(OR(P46="Afgerond",P46="Goedgekeurd"),"✓",IF(J46="","n.v.t.",IF(Q46="",J46,J46-NETWORKDAYS(Q46,TODAY())+1))))</f>
        <v>n.v.t.</v>
      </c>
      <c r="X46" s="23" t="str">
        <f aca="false">IF(OR(U46="",S46=""),"ONBEKEND",IF(U46&lt;=S46,"JA",IF(U46&lt;=C46,"KRAP","NEE")))</f>
        <v>ONBEKEND</v>
      </c>
      <c r="Y46" s="28" t="b">
        <f aca="true">IF(A46="",FALSE(),OR(X46="KRAP",AND(P46="Nodig",IFERROR(TODAY()&gt;=T46-10,FALSE())),AND(P46="Ingediend",ISNUMBER(W46),W46&lt;=5,W46&gt;0),P46="Afgewezen"))</f>
        <v>0</v>
      </c>
      <c r="Z46" s="28" t="b">
        <f aca="false">IF(A46="",FALSE(),AND(M46=TRUE(),OR(X46="NEE",AND(ISNUMBER(W46),W46&lt;0))))</f>
        <v>0</v>
      </c>
      <c r="AA46" s="28" t="b">
        <f aca="true">IF(A46="",FALSE(),AND(N46=TRUE(),OR(P46="Nodig",P46="Ingediend",P46="Afgewezen"),IFERROR(TODAY()&gt;S46,FALSE())))</f>
        <v>0</v>
      </c>
      <c r="AB46" s="29" t="str">
        <f aca="true">IF(A46="","",IF(P46="N.v.t","⚪",IF(OR(P46="Afgerond",P46="Goedgekeurd"),"🟢",IF(Z46=TRUE(),"🔴",IF(AA46=TRUE(),"🔴",IF(Y46=TRUE(),"🟠",IF(AND(F46="G-Schouw",J46=""),IF(P46="Ingediend","🟠",IF(AND(C46&lt;&gt;"",TODAY()&gt;C46-28),"🔴","🟠")),"🟢")))))))</f>
        <v/>
      </c>
      <c r="AC46" s="21"/>
      <c r="AD46" s="21"/>
      <c r="AE46" s="30"/>
      <c r="AF46" s="31"/>
    </row>
    <row r="47" customFormat="false" ht="15" hidden="false" customHeight="false" outlineLevel="0" collapsed="false">
      <c r="A47" s="21"/>
      <c r="B47" s="23" t="str">
        <f aca="false">IF(A47="","",IFERROR(INDEX(tbl_Proj_Naam,MATCH(A47,tbl_Proj_ID,0)),"—"))</f>
        <v/>
      </c>
      <c r="C47" s="24" t="str">
        <f aca="false">IF(A47="","",IFERROR(INDEX(tbl_Proj_GSU,MATCH(A47,tbl_Proj_ID,0)),""))</f>
        <v/>
      </c>
      <c r="D47" s="23" t="str">
        <f aca="false">IF(A47="","",IFERROR(INDEX(tbl_Proj_Rt,MATCH(A47,tbl_Proj_ID,0)),""))</f>
        <v/>
      </c>
      <c r="E47" s="23" t="str">
        <f aca="false">IF(A47="","",IFERROR(INDEX(tbl_Proj_Vt,MATCH(A47,tbl_Proj_ID,0)),""))</f>
        <v/>
      </c>
      <c r="F47" s="21"/>
      <c r="G47" s="21"/>
      <c r="H47" s="21"/>
      <c r="I47" s="23" t="str">
        <f aca="false">IF(OR(F47="",H47=""),"",IFERROR(INDEX(tbl_Keuzes_ItemID,MATCH(LEFT(F47,1)&amp;"|"&amp;G47&amp;"|"&amp;H47,tbl_Keuzes_Key,0)),""))</f>
        <v/>
      </c>
      <c r="J47" s="25" t="str">
        <f aca="false">IFERROR(IF(I47="","",VLOOKUP(I47,Normtijden_Config!$A$4:$S$55,7,FALSE())),"")</f>
        <v/>
      </c>
      <c r="K47" s="23" t="str">
        <f aca="false">IFERROR(IF(I47="","",VLOOKUP(I47,Normtijden_Config!$A$4:$S$55,8,FALSE())),"")</f>
        <v/>
      </c>
      <c r="L47" s="25" t="str">
        <f aca="false">IF(I47="","",IFERROR(  IF(VLOOKUP(I47,Normtijden_Config!$A$4:$S$55,9,FALSE())&lt;&gt;"",     VLOOKUP(I47,Normtijden_Config!$A$4:$S$55,9,FALSE()),     IFERROR(-INDEX(tbl_Offsets_Wd,MATCH(K47&amp;"|"&amp;D47&amp;"|"&amp;E47,tbl_Offsets_Key,0)),"")),""))</f>
        <v/>
      </c>
      <c r="M47" s="23" t="str">
        <f aca="false">IFERROR(IF(I47="","",VLOOKUP(I47,Normtijden_Config!$A$4:$S$55,10,FALSE())),"")</f>
        <v/>
      </c>
      <c r="N47" s="23" t="str">
        <f aca="false">IFERROR(IF(I47="","",VLOOKUP(I47,Normtijden_Config!$A$4:$S$55,11,FALSE())),"")</f>
        <v/>
      </c>
      <c r="O47" s="21"/>
      <c r="P47" s="21"/>
      <c r="Q47" s="26"/>
      <c r="R47" s="26"/>
      <c r="S47" s="24" t="str">
        <f aca="false">IF(OR(C47="",L47=""),"",WORKDAY(C47,-L47))</f>
        <v/>
      </c>
      <c r="T47" s="24" t="str">
        <f aca="false">IF(OR(S47="",J47=""),"",WORKDAY(S47,-J47))</f>
        <v/>
      </c>
      <c r="U47" s="24" t="str">
        <f aca="true">IF(R47&lt;&gt;"",R47,IF(AND(Q47&lt;&gt;"",ISNUMBER(J47)),WORKDAY(Q47,J47),IF(AND(P47="Nodig",ISNUMBER(J47)),WORKDAY(TODAY(),J47),"")))</f>
        <v/>
      </c>
      <c r="V47" s="27" t="n">
        <f aca="false">IF(OR(P47="Afgerond",P47="Goedgekeurd",P47="N.v.t"),0,IF(OR(U47="",L47=""),0,WORKDAY(U47,L47)))</f>
        <v>0</v>
      </c>
      <c r="W47" s="25" t="str">
        <f aca="true">IF(P47="N.v.t","",IF(OR(P47="Afgerond",P47="Goedgekeurd"),"✓",IF(J47="","n.v.t.",IF(Q47="",J47,J47-NETWORKDAYS(Q47,TODAY())+1))))</f>
        <v>n.v.t.</v>
      </c>
      <c r="X47" s="23" t="str">
        <f aca="false">IF(OR(U47="",S47=""),"ONBEKEND",IF(U47&lt;=S47,"JA",IF(U47&lt;=C47,"KRAP","NEE")))</f>
        <v>ONBEKEND</v>
      </c>
      <c r="Y47" s="28" t="b">
        <f aca="true">IF(A47="",FALSE(),OR(X47="KRAP",AND(P47="Nodig",IFERROR(TODAY()&gt;=T47-10,FALSE())),AND(P47="Ingediend",ISNUMBER(W47),W47&lt;=5,W47&gt;0),P47="Afgewezen"))</f>
        <v>0</v>
      </c>
      <c r="Z47" s="28" t="b">
        <f aca="false">IF(A47="",FALSE(),AND(M47=TRUE(),OR(X47="NEE",AND(ISNUMBER(W47),W47&lt;0))))</f>
        <v>0</v>
      </c>
      <c r="AA47" s="28" t="b">
        <f aca="true">IF(A47="",FALSE(),AND(N47=TRUE(),OR(P47="Nodig",P47="Ingediend",P47="Afgewezen"),IFERROR(TODAY()&gt;S47,FALSE())))</f>
        <v>0</v>
      </c>
      <c r="AB47" s="29" t="str">
        <f aca="true">IF(A47="","",IF(P47="N.v.t","⚪",IF(OR(P47="Afgerond",P47="Goedgekeurd"),"🟢",IF(Z47=TRUE(),"🔴",IF(AA47=TRUE(),"🔴",IF(Y47=TRUE(),"🟠",IF(AND(F47="G-Schouw",J47=""),IF(P47="Ingediend","🟠",IF(AND(C47&lt;&gt;"",TODAY()&gt;C47-28),"🔴","🟠")),"🟢")))))))</f>
        <v/>
      </c>
      <c r="AC47" s="21"/>
      <c r="AD47" s="21"/>
      <c r="AE47" s="30"/>
      <c r="AF47" s="31"/>
    </row>
    <row r="48" customFormat="false" ht="15" hidden="false" customHeight="false" outlineLevel="0" collapsed="false">
      <c r="A48" s="21"/>
      <c r="B48" s="23" t="str">
        <f aca="false">IF(A48="","",IFERROR(INDEX(tbl_Proj_Naam,MATCH(A48,tbl_Proj_ID,0)),"—"))</f>
        <v/>
      </c>
      <c r="C48" s="24" t="str">
        <f aca="false">IF(A48="","",IFERROR(INDEX(tbl_Proj_GSU,MATCH(A48,tbl_Proj_ID,0)),""))</f>
        <v/>
      </c>
      <c r="D48" s="23" t="str">
        <f aca="false">IF(A48="","",IFERROR(INDEX(tbl_Proj_Rt,MATCH(A48,tbl_Proj_ID,0)),""))</f>
        <v/>
      </c>
      <c r="E48" s="23" t="str">
        <f aca="false">IF(A48="","",IFERROR(INDEX(tbl_Proj_Vt,MATCH(A48,tbl_Proj_ID,0)),""))</f>
        <v/>
      </c>
      <c r="F48" s="21"/>
      <c r="G48" s="21"/>
      <c r="H48" s="21"/>
      <c r="I48" s="23" t="str">
        <f aca="false">IF(OR(F48="",H48=""),"",IFERROR(INDEX(tbl_Keuzes_ItemID,MATCH(LEFT(F48,1)&amp;"|"&amp;G48&amp;"|"&amp;H48,tbl_Keuzes_Key,0)),""))</f>
        <v/>
      </c>
      <c r="J48" s="25" t="str">
        <f aca="false">IFERROR(IF(I48="","",VLOOKUP(I48,Normtijden_Config!$A$4:$S$55,7,FALSE())),"")</f>
        <v/>
      </c>
      <c r="K48" s="23" t="str">
        <f aca="false">IFERROR(IF(I48="","",VLOOKUP(I48,Normtijden_Config!$A$4:$S$55,8,FALSE())),"")</f>
        <v/>
      </c>
      <c r="L48" s="25" t="str">
        <f aca="false">IF(I48="","",IFERROR(  IF(VLOOKUP(I48,Normtijden_Config!$A$4:$S$55,9,FALSE())&lt;&gt;"",     VLOOKUP(I48,Normtijden_Config!$A$4:$S$55,9,FALSE()),     IFERROR(-INDEX(tbl_Offsets_Wd,MATCH(K48&amp;"|"&amp;D48&amp;"|"&amp;E48,tbl_Offsets_Key,0)),"")),""))</f>
        <v/>
      </c>
      <c r="M48" s="23" t="str">
        <f aca="false">IFERROR(IF(I48="","",VLOOKUP(I48,Normtijden_Config!$A$4:$S$55,10,FALSE())),"")</f>
        <v/>
      </c>
      <c r="N48" s="23" t="str">
        <f aca="false">IFERROR(IF(I48="","",VLOOKUP(I48,Normtijden_Config!$A$4:$S$55,11,FALSE())),"")</f>
        <v/>
      </c>
      <c r="O48" s="21"/>
      <c r="P48" s="21"/>
      <c r="Q48" s="26"/>
      <c r="R48" s="26"/>
      <c r="S48" s="24" t="str">
        <f aca="false">IF(OR(C48="",L48=""),"",WORKDAY(C48,-L48))</f>
        <v/>
      </c>
      <c r="T48" s="24" t="str">
        <f aca="false">IF(OR(S48="",J48=""),"",WORKDAY(S48,-J48))</f>
        <v/>
      </c>
      <c r="U48" s="24" t="str">
        <f aca="true">IF(R48&lt;&gt;"",R48,IF(AND(Q48&lt;&gt;"",ISNUMBER(J48)),WORKDAY(Q48,J48),IF(AND(P48="Nodig",ISNUMBER(J48)),WORKDAY(TODAY(),J48),"")))</f>
        <v/>
      </c>
      <c r="V48" s="27" t="n">
        <f aca="false">IF(OR(P48="Afgerond",P48="Goedgekeurd",P48="N.v.t"),0,IF(OR(U48="",L48=""),0,WORKDAY(U48,L48)))</f>
        <v>0</v>
      </c>
      <c r="W48" s="25" t="str">
        <f aca="true">IF(P48="N.v.t","",IF(OR(P48="Afgerond",P48="Goedgekeurd"),"✓",IF(J48="","n.v.t.",IF(Q48="",J48,J48-NETWORKDAYS(Q48,TODAY())+1))))</f>
        <v>n.v.t.</v>
      </c>
      <c r="X48" s="23" t="str">
        <f aca="false">IF(OR(U48="",S48=""),"ONBEKEND",IF(U48&lt;=S48,"JA",IF(U48&lt;=C48,"KRAP","NEE")))</f>
        <v>ONBEKEND</v>
      </c>
      <c r="Y48" s="28" t="b">
        <f aca="true">IF(A48="",FALSE(),OR(X48="KRAP",AND(P48="Nodig",IFERROR(TODAY()&gt;=T48-10,FALSE())),AND(P48="Ingediend",ISNUMBER(W48),W48&lt;=5,W48&gt;0),P48="Afgewezen"))</f>
        <v>0</v>
      </c>
      <c r="Z48" s="28" t="b">
        <f aca="false">IF(A48="",FALSE(),AND(M48=TRUE(),OR(X48="NEE",AND(ISNUMBER(W48),W48&lt;0))))</f>
        <v>0</v>
      </c>
      <c r="AA48" s="28" t="b">
        <f aca="true">IF(A48="",FALSE(),AND(N48=TRUE(),OR(P48="Nodig",P48="Ingediend",P48="Afgewezen"),IFERROR(TODAY()&gt;S48,FALSE())))</f>
        <v>0</v>
      </c>
      <c r="AB48" s="29" t="str">
        <f aca="true">IF(A48="","",IF(P48="N.v.t","⚪",IF(OR(P48="Afgerond",P48="Goedgekeurd"),"🟢",IF(Z48=TRUE(),"🔴",IF(AA48=TRUE(),"🔴",IF(Y48=TRUE(),"🟠",IF(AND(F48="G-Schouw",J48=""),IF(P48="Ingediend","🟠",IF(AND(C48&lt;&gt;"",TODAY()&gt;C48-28),"🔴","🟠")),"🟢")))))))</f>
        <v/>
      </c>
      <c r="AC48" s="21"/>
      <c r="AD48" s="21"/>
      <c r="AE48" s="30"/>
      <c r="AF48" s="31"/>
    </row>
    <row r="49" customFormat="false" ht="15" hidden="false" customHeight="false" outlineLevel="0" collapsed="false">
      <c r="A49" s="21"/>
      <c r="B49" s="23" t="str">
        <f aca="false">IF(A49="","",IFERROR(INDEX(tbl_Proj_Naam,MATCH(A49,tbl_Proj_ID,0)),"—"))</f>
        <v/>
      </c>
      <c r="C49" s="24" t="str">
        <f aca="false">IF(A49="","",IFERROR(INDEX(tbl_Proj_GSU,MATCH(A49,tbl_Proj_ID,0)),""))</f>
        <v/>
      </c>
      <c r="D49" s="23" t="str">
        <f aca="false">IF(A49="","",IFERROR(INDEX(tbl_Proj_Rt,MATCH(A49,tbl_Proj_ID,0)),""))</f>
        <v/>
      </c>
      <c r="E49" s="23" t="str">
        <f aca="false">IF(A49="","",IFERROR(INDEX(tbl_Proj_Vt,MATCH(A49,tbl_Proj_ID,0)),""))</f>
        <v/>
      </c>
      <c r="F49" s="21"/>
      <c r="G49" s="21"/>
      <c r="H49" s="21"/>
      <c r="I49" s="23" t="str">
        <f aca="false">IF(OR(F49="",H49=""),"",IFERROR(INDEX(tbl_Keuzes_ItemID,MATCH(LEFT(F49,1)&amp;"|"&amp;G49&amp;"|"&amp;H49,tbl_Keuzes_Key,0)),""))</f>
        <v/>
      </c>
      <c r="J49" s="25" t="str">
        <f aca="false">IFERROR(IF(I49="","",VLOOKUP(I49,Normtijden_Config!$A$4:$S$55,7,FALSE())),"")</f>
        <v/>
      </c>
      <c r="K49" s="23" t="str">
        <f aca="false">IFERROR(IF(I49="","",VLOOKUP(I49,Normtijden_Config!$A$4:$S$55,8,FALSE())),"")</f>
        <v/>
      </c>
      <c r="L49" s="25" t="str">
        <f aca="false">IF(I49="","",IFERROR(  IF(VLOOKUP(I49,Normtijden_Config!$A$4:$S$55,9,FALSE())&lt;&gt;"",     VLOOKUP(I49,Normtijden_Config!$A$4:$S$55,9,FALSE()),     IFERROR(-INDEX(tbl_Offsets_Wd,MATCH(K49&amp;"|"&amp;D49&amp;"|"&amp;E49,tbl_Offsets_Key,0)),"")),""))</f>
        <v/>
      </c>
      <c r="M49" s="23" t="str">
        <f aca="false">IFERROR(IF(I49="","",VLOOKUP(I49,Normtijden_Config!$A$4:$S$55,10,FALSE())),"")</f>
        <v/>
      </c>
      <c r="N49" s="23" t="str">
        <f aca="false">IFERROR(IF(I49="","",VLOOKUP(I49,Normtijden_Config!$A$4:$S$55,11,FALSE())),"")</f>
        <v/>
      </c>
      <c r="O49" s="21"/>
      <c r="P49" s="21"/>
      <c r="Q49" s="26"/>
      <c r="R49" s="26"/>
      <c r="S49" s="24" t="str">
        <f aca="false">IF(OR(C49="",L49=""),"",WORKDAY(C49,-L49))</f>
        <v/>
      </c>
      <c r="T49" s="24" t="str">
        <f aca="false">IF(OR(S49="",J49=""),"",WORKDAY(S49,-J49))</f>
        <v/>
      </c>
      <c r="U49" s="24" t="str">
        <f aca="true">IF(R49&lt;&gt;"",R49,IF(AND(Q49&lt;&gt;"",ISNUMBER(J49)),WORKDAY(Q49,J49),IF(AND(P49="Nodig",ISNUMBER(J49)),WORKDAY(TODAY(),J49),"")))</f>
        <v/>
      </c>
      <c r="V49" s="27" t="n">
        <f aca="false">IF(OR(P49="Afgerond",P49="Goedgekeurd",P49="N.v.t"),0,IF(OR(U49="",L49=""),0,WORKDAY(U49,L49)))</f>
        <v>0</v>
      </c>
      <c r="W49" s="25" t="str">
        <f aca="true">IF(P49="N.v.t","",IF(OR(P49="Afgerond",P49="Goedgekeurd"),"✓",IF(J49="","n.v.t.",IF(Q49="",J49,J49-NETWORKDAYS(Q49,TODAY())+1))))</f>
        <v>n.v.t.</v>
      </c>
      <c r="X49" s="23" t="str">
        <f aca="false">IF(OR(U49="",S49=""),"ONBEKEND",IF(U49&lt;=S49,"JA",IF(U49&lt;=C49,"KRAP","NEE")))</f>
        <v>ONBEKEND</v>
      </c>
      <c r="Y49" s="28" t="b">
        <f aca="true">IF(A49="",FALSE(),OR(X49="KRAP",AND(P49="Nodig",IFERROR(TODAY()&gt;=T49-10,FALSE())),AND(P49="Ingediend",ISNUMBER(W49),W49&lt;=5,W49&gt;0),P49="Afgewezen"))</f>
        <v>0</v>
      </c>
      <c r="Z49" s="28" t="b">
        <f aca="false">IF(A49="",FALSE(),AND(M49=TRUE(),OR(X49="NEE",AND(ISNUMBER(W49),W49&lt;0))))</f>
        <v>0</v>
      </c>
      <c r="AA49" s="28" t="b">
        <f aca="true">IF(A49="",FALSE(),AND(N49=TRUE(),OR(P49="Nodig",P49="Ingediend",P49="Afgewezen"),IFERROR(TODAY()&gt;S49,FALSE())))</f>
        <v>0</v>
      </c>
      <c r="AB49" s="29" t="str">
        <f aca="true">IF(A49="","",IF(P49="N.v.t","⚪",IF(OR(P49="Afgerond",P49="Goedgekeurd"),"🟢",IF(Z49=TRUE(),"🔴",IF(AA49=TRUE(),"🔴",IF(Y49=TRUE(),"🟠",IF(AND(F49="G-Schouw",J49=""),IF(P49="Ingediend","🟠",IF(AND(C49&lt;&gt;"",TODAY()&gt;C49-28),"🔴","🟠")),"🟢")))))))</f>
        <v/>
      </c>
      <c r="AC49" s="21"/>
      <c r="AD49" s="21"/>
      <c r="AE49" s="30"/>
      <c r="AF49" s="31"/>
    </row>
    <row r="50" customFormat="false" ht="15" hidden="false" customHeight="false" outlineLevel="0" collapsed="false">
      <c r="A50" s="21"/>
      <c r="B50" s="23" t="str">
        <f aca="false">IF(A50="","",IFERROR(INDEX(tbl_Proj_Naam,MATCH(A50,tbl_Proj_ID,0)),"—"))</f>
        <v/>
      </c>
      <c r="C50" s="24" t="str">
        <f aca="false">IF(A50="","",IFERROR(INDEX(tbl_Proj_GSU,MATCH(A50,tbl_Proj_ID,0)),""))</f>
        <v/>
      </c>
      <c r="D50" s="23" t="str">
        <f aca="false">IF(A50="","",IFERROR(INDEX(tbl_Proj_Rt,MATCH(A50,tbl_Proj_ID,0)),""))</f>
        <v/>
      </c>
      <c r="E50" s="23" t="str">
        <f aca="false">IF(A50="","",IFERROR(INDEX(tbl_Proj_Vt,MATCH(A50,tbl_Proj_ID,0)),""))</f>
        <v/>
      </c>
      <c r="F50" s="21"/>
      <c r="G50" s="21"/>
      <c r="H50" s="21"/>
      <c r="I50" s="23" t="str">
        <f aca="false">IF(OR(F50="",H50=""),"",IFERROR(INDEX(tbl_Keuzes_ItemID,MATCH(LEFT(F50,1)&amp;"|"&amp;G50&amp;"|"&amp;H50,tbl_Keuzes_Key,0)),""))</f>
        <v/>
      </c>
      <c r="J50" s="25" t="str">
        <f aca="false">IFERROR(IF(I50="","",VLOOKUP(I50,Normtijden_Config!$A$4:$S$55,7,FALSE())),"")</f>
        <v/>
      </c>
      <c r="K50" s="23" t="str">
        <f aca="false">IFERROR(IF(I50="","",VLOOKUP(I50,Normtijden_Config!$A$4:$S$55,8,FALSE())),"")</f>
        <v/>
      </c>
      <c r="L50" s="25" t="str">
        <f aca="false">IF(I50="","",IFERROR(  IF(VLOOKUP(I50,Normtijden_Config!$A$4:$S$55,9,FALSE())&lt;&gt;"",     VLOOKUP(I50,Normtijden_Config!$A$4:$S$55,9,FALSE()),     IFERROR(-INDEX(tbl_Offsets_Wd,MATCH(K50&amp;"|"&amp;D50&amp;"|"&amp;E50,tbl_Offsets_Key,0)),"")),""))</f>
        <v/>
      </c>
      <c r="M50" s="23" t="str">
        <f aca="false">IFERROR(IF(I50="","",VLOOKUP(I50,Normtijden_Config!$A$4:$S$55,10,FALSE())),"")</f>
        <v/>
      </c>
      <c r="N50" s="23" t="str">
        <f aca="false">IFERROR(IF(I50="","",VLOOKUP(I50,Normtijden_Config!$A$4:$S$55,11,FALSE())),"")</f>
        <v/>
      </c>
      <c r="O50" s="21"/>
      <c r="P50" s="21"/>
      <c r="Q50" s="26"/>
      <c r="R50" s="26"/>
      <c r="S50" s="24" t="str">
        <f aca="false">IF(OR(C50="",L50=""),"",WORKDAY(C50,-L50))</f>
        <v/>
      </c>
      <c r="T50" s="24" t="str">
        <f aca="false">IF(OR(S50="",J50=""),"",WORKDAY(S50,-J50))</f>
        <v/>
      </c>
      <c r="U50" s="24" t="str">
        <f aca="true">IF(R50&lt;&gt;"",R50,IF(AND(Q50&lt;&gt;"",ISNUMBER(J50)),WORKDAY(Q50,J50),IF(AND(P50="Nodig",ISNUMBER(J50)),WORKDAY(TODAY(),J50),"")))</f>
        <v/>
      </c>
      <c r="V50" s="27" t="n">
        <f aca="false">IF(OR(P50="Afgerond",P50="Goedgekeurd",P50="N.v.t"),0,IF(OR(U50="",L50=""),0,WORKDAY(U50,L50)))</f>
        <v>0</v>
      </c>
      <c r="W50" s="25" t="str">
        <f aca="true">IF(P50="N.v.t","",IF(OR(P50="Afgerond",P50="Goedgekeurd"),"✓",IF(J50="","n.v.t.",IF(Q50="",J50,J50-NETWORKDAYS(Q50,TODAY())+1))))</f>
        <v>n.v.t.</v>
      </c>
      <c r="X50" s="23" t="str">
        <f aca="false">IF(OR(U50="",S50=""),"ONBEKEND",IF(U50&lt;=S50,"JA",IF(U50&lt;=C50,"KRAP","NEE")))</f>
        <v>ONBEKEND</v>
      </c>
      <c r="Y50" s="28" t="b">
        <f aca="true">IF(A50="",FALSE(),OR(X50="KRAP",AND(P50="Nodig",IFERROR(TODAY()&gt;=T50-10,FALSE())),AND(P50="Ingediend",ISNUMBER(W50),W50&lt;=5,W50&gt;0),P50="Afgewezen"))</f>
        <v>0</v>
      </c>
      <c r="Z50" s="28" t="b">
        <f aca="false">IF(A50="",FALSE(),AND(M50=TRUE(),OR(X50="NEE",AND(ISNUMBER(W50),W50&lt;0))))</f>
        <v>0</v>
      </c>
      <c r="AA50" s="28" t="b">
        <f aca="true">IF(A50="",FALSE(),AND(N50=TRUE(),OR(P50="Nodig",P50="Ingediend",P50="Afgewezen"),IFERROR(TODAY()&gt;S50,FALSE())))</f>
        <v>0</v>
      </c>
      <c r="AB50" s="29" t="str">
        <f aca="true">IF(A50="","",IF(P50="N.v.t","⚪",IF(OR(P50="Afgerond",P50="Goedgekeurd"),"🟢",IF(Z50=TRUE(),"🔴",IF(AA50=TRUE(),"🔴",IF(Y50=TRUE(),"🟠",IF(AND(F50="G-Schouw",J50=""),IF(P50="Ingediend","🟠",IF(AND(C50&lt;&gt;"",TODAY()&gt;C50-28),"🔴","🟠")),"🟢")))))))</f>
        <v/>
      </c>
      <c r="AC50" s="21"/>
      <c r="AD50" s="21"/>
      <c r="AE50" s="30"/>
      <c r="AF50" s="31"/>
    </row>
    <row r="51" customFormat="false" ht="15" hidden="false" customHeight="false" outlineLevel="0" collapsed="false">
      <c r="A51" s="21"/>
      <c r="B51" s="23" t="str">
        <f aca="false">IF(A51="","",IFERROR(INDEX(tbl_Proj_Naam,MATCH(A51,tbl_Proj_ID,0)),"—"))</f>
        <v/>
      </c>
      <c r="C51" s="24" t="str">
        <f aca="false">IF(A51="","",IFERROR(INDEX(tbl_Proj_GSU,MATCH(A51,tbl_Proj_ID,0)),""))</f>
        <v/>
      </c>
      <c r="D51" s="23" t="str">
        <f aca="false">IF(A51="","",IFERROR(INDEX(tbl_Proj_Rt,MATCH(A51,tbl_Proj_ID,0)),""))</f>
        <v/>
      </c>
      <c r="E51" s="23" t="str">
        <f aca="false">IF(A51="","",IFERROR(INDEX(tbl_Proj_Vt,MATCH(A51,tbl_Proj_ID,0)),""))</f>
        <v/>
      </c>
      <c r="F51" s="21"/>
      <c r="G51" s="21"/>
      <c r="H51" s="21"/>
      <c r="I51" s="23" t="str">
        <f aca="false">IF(OR(F51="",H51=""),"",IFERROR(INDEX(tbl_Keuzes_ItemID,MATCH(LEFT(F51,1)&amp;"|"&amp;G51&amp;"|"&amp;H51,tbl_Keuzes_Key,0)),""))</f>
        <v/>
      </c>
      <c r="J51" s="25" t="str">
        <f aca="false">IFERROR(IF(I51="","",VLOOKUP(I51,Normtijden_Config!$A$4:$S$55,7,FALSE())),"")</f>
        <v/>
      </c>
      <c r="K51" s="23" t="str">
        <f aca="false">IFERROR(IF(I51="","",VLOOKUP(I51,Normtijden_Config!$A$4:$S$55,8,FALSE())),"")</f>
        <v/>
      </c>
      <c r="L51" s="25" t="str">
        <f aca="false">IF(I51="","",IFERROR(  IF(VLOOKUP(I51,Normtijden_Config!$A$4:$S$55,9,FALSE())&lt;&gt;"",     VLOOKUP(I51,Normtijden_Config!$A$4:$S$55,9,FALSE()),     IFERROR(-INDEX(tbl_Offsets_Wd,MATCH(K51&amp;"|"&amp;D51&amp;"|"&amp;E51,tbl_Offsets_Key,0)),"")),""))</f>
        <v/>
      </c>
      <c r="M51" s="23" t="str">
        <f aca="false">IFERROR(IF(I51="","",VLOOKUP(I51,Normtijden_Config!$A$4:$S$55,10,FALSE())),"")</f>
        <v/>
      </c>
      <c r="N51" s="23" t="str">
        <f aca="false">IFERROR(IF(I51="","",VLOOKUP(I51,Normtijden_Config!$A$4:$S$55,11,FALSE())),"")</f>
        <v/>
      </c>
      <c r="O51" s="21"/>
      <c r="P51" s="21"/>
      <c r="Q51" s="26"/>
      <c r="R51" s="26"/>
      <c r="S51" s="24" t="str">
        <f aca="false">IF(OR(C51="",L51=""),"",WORKDAY(C51,-L51))</f>
        <v/>
      </c>
      <c r="T51" s="24" t="str">
        <f aca="false">IF(OR(S51="",J51=""),"",WORKDAY(S51,-J51))</f>
        <v/>
      </c>
      <c r="U51" s="24" t="str">
        <f aca="true">IF(R51&lt;&gt;"",R51,IF(AND(Q51&lt;&gt;"",ISNUMBER(J51)),WORKDAY(Q51,J51),IF(AND(P51="Nodig",ISNUMBER(J51)),WORKDAY(TODAY(),J51),"")))</f>
        <v/>
      </c>
      <c r="V51" s="27" t="n">
        <f aca="false">IF(OR(P51="Afgerond",P51="Goedgekeurd",P51="N.v.t"),0,IF(OR(U51="",L51=""),0,WORKDAY(U51,L51)))</f>
        <v>0</v>
      </c>
      <c r="W51" s="25" t="str">
        <f aca="true">IF(P51="N.v.t","",IF(OR(P51="Afgerond",P51="Goedgekeurd"),"✓",IF(J51="","n.v.t.",IF(Q51="",J51,J51-NETWORKDAYS(Q51,TODAY())+1))))</f>
        <v>n.v.t.</v>
      </c>
      <c r="X51" s="23" t="str">
        <f aca="false">IF(OR(U51="",S51=""),"ONBEKEND",IF(U51&lt;=S51,"JA",IF(U51&lt;=C51,"KRAP","NEE")))</f>
        <v>ONBEKEND</v>
      </c>
      <c r="Y51" s="28" t="b">
        <f aca="true">IF(A51="",FALSE(),OR(X51="KRAP",AND(P51="Nodig",IFERROR(TODAY()&gt;=T51-10,FALSE())),AND(P51="Ingediend",ISNUMBER(W51),W51&lt;=5,W51&gt;0),P51="Afgewezen"))</f>
        <v>0</v>
      </c>
      <c r="Z51" s="28" t="b">
        <f aca="false">IF(A51="",FALSE(),AND(M51=TRUE(),OR(X51="NEE",AND(ISNUMBER(W51),W51&lt;0))))</f>
        <v>0</v>
      </c>
      <c r="AA51" s="28" t="b">
        <f aca="true">IF(A51="",FALSE(),AND(N51=TRUE(),OR(P51="Nodig",P51="Ingediend",P51="Afgewezen"),IFERROR(TODAY()&gt;S51,FALSE())))</f>
        <v>0</v>
      </c>
      <c r="AB51" s="29" t="str">
        <f aca="true">IF(A51="","",IF(P51="N.v.t","⚪",IF(OR(P51="Afgerond",P51="Goedgekeurd"),"🟢",IF(Z51=TRUE(),"🔴",IF(AA51=TRUE(),"🔴",IF(Y51=TRUE(),"🟠",IF(AND(F51="G-Schouw",J51=""),IF(P51="Ingediend","🟠",IF(AND(C51&lt;&gt;"",TODAY()&gt;C51-28),"🔴","🟠")),"🟢")))))))</f>
        <v/>
      </c>
      <c r="AC51" s="21"/>
      <c r="AD51" s="21"/>
      <c r="AE51" s="30"/>
      <c r="AF51" s="31"/>
    </row>
    <row r="52" customFormat="false" ht="15" hidden="false" customHeight="false" outlineLevel="0" collapsed="false">
      <c r="A52" s="21"/>
      <c r="B52" s="23" t="str">
        <f aca="false">IF(A52="","",IFERROR(INDEX(tbl_Proj_Naam,MATCH(A52,tbl_Proj_ID,0)),"—"))</f>
        <v/>
      </c>
      <c r="C52" s="24" t="str">
        <f aca="false">IF(A52="","",IFERROR(INDEX(tbl_Proj_GSU,MATCH(A52,tbl_Proj_ID,0)),""))</f>
        <v/>
      </c>
      <c r="D52" s="23" t="str">
        <f aca="false">IF(A52="","",IFERROR(INDEX(tbl_Proj_Rt,MATCH(A52,tbl_Proj_ID,0)),""))</f>
        <v/>
      </c>
      <c r="E52" s="23" t="str">
        <f aca="false">IF(A52="","",IFERROR(INDEX(tbl_Proj_Vt,MATCH(A52,tbl_Proj_ID,0)),""))</f>
        <v/>
      </c>
      <c r="F52" s="21"/>
      <c r="G52" s="21"/>
      <c r="H52" s="21"/>
      <c r="I52" s="23" t="str">
        <f aca="false">IF(OR(F52="",H52=""),"",IFERROR(INDEX(tbl_Keuzes_ItemID,MATCH(LEFT(F52,1)&amp;"|"&amp;G52&amp;"|"&amp;H52,tbl_Keuzes_Key,0)),""))</f>
        <v/>
      </c>
      <c r="J52" s="25" t="str">
        <f aca="false">IFERROR(IF(I52="","",VLOOKUP(I52,Normtijden_Config!$A$4:$S$55,7,FALSE())),"")</f>
        <v/>
      </c>
      <c r="K52" s="23" t="str">
        <f aca="false">IFERROR(IF(I52="","",VLOOKUP(I52,Normtijden_Config!$A$4:$S$55,8,FALSE())),"")</f>
        <v/>
      </c>
      <c r="L52" s="25" t="str">
        <f aca="false">IF(I52="","",IFERROR(  IF(VLOOKUP(I52,Normtijden_Config!$A$4:$S$55,9,FALSE())&lt;&gt;"",     VLOOKUP(I52,Normtijden_Config!$A$4:$S$55,9,FALSE()),     IFERROR(-INDEX(tbl_Offsets_Wd,MATCH(K52&amp;"|"&amp;D52&amp;"|"&amp;E52,tbl_Offsets_Key,0)),"")),""))</f>
        <v/>
      </c>
      <c r="M52" s="23" t="str">
        <f aca="false">IFERROR(IF(I52="","",VLOOKUP(I52,Normtijden_Config!$A$4:$S$55,10,FALSE())),"")</f>
        <v/>
      </c>
      <c r="N52" s="23" t="str">
        <f aca="false">IFERROR(IF(I52="","",VLOOKUP(I52,Normtijden_Config!$A$4:$S$55,11,FALSE())),"")</f>
        <v/>
      </c>
      <c r="O52" s="21"/>
      <c r="P52" s="21"/>
      <c r="Q52" s="26"/>
      <c r="R52" s="26"/>
      <c r="S52" s="24" t="str">
        <f aca="false">IF(OR(C52="",L52=""),"",WORKDAY(C52,-L52))</f>
        <v/>
      </c>
      <c r="T52" s="24" t="str">
        <f aca="false">IF(OR(S52="",J52=""),"",WORKDAY(S52,-J52))</f>
        <v/>
      </c>
      <c r="U52" s="24" t="str">
        <f aca="true">IF(R52&lt;&gt;"",R52,IF(AND(Q52&lt;&gt;"",ISNUMBER(J52)),WORKDAY(Q52,J52),IF(AND(P52="Nodig",ISNUMBER(J52)),WORKDAY(TODAY(),J52),"")))</f>
        <v/>
      </c>
      <c r="V52" s="27" t="n">
        <f aca="false">IF(OR(P52="Afgerond",P52="Goedgekeurd",P52="N.v.t"),0,IF(OR(U52="",L52=""),0,WORKDAY(U52,L52)))</f>
        <v>0</v>
      </c>
      <c r="W52" s="25" t="str">
        <f aca="true">IF(P52="N.v.t","",IF(OR(P52="Afgerond",P52="Goedgekeurd"),"✓",IF(J52="","n.v.t.",IF(Q52="",J52,J52-NETWORKDAYS(Q52,TODAY())+1))))</f>
        <v>n.v.t.</v>
      </c>
      <c r="X52" s="23" t="str">
        <f aca="false">IF(OR(U52="",S52=""),"ONBEKEND",IF(U52&lt;=S52,"JA",IF(U52&lt;=C52,"KRAP","NEE")))</f>
        <v>ONBEKEND</v>
      </c>
      <c r="Y52" s="28" t="b">
        <f aca="true">IF(A52="",FALSE(),OR(X52="KRAP",AND(P52="Nodig",IFERROR(TODAY()&gt;=T52-10,FALSE())),AND(P52="Ingediend",ISNUMBER(W52),W52&lt;=5,W52&gt;0),P52="Afgewezen"))</f>
        <v>0</v>
      </c>
      <c r="Z52" s="28" t="b">
        <f aca="false">IF(A52="",FALSE(),AND(M52=TRUE(),OR(X52="NEE",AND(ISNUMBER(W52),W52&lt;0))))</f>
        <v>0</v>
      </c>
      <c r="AA52" s="28" t="b">
        <f aca="true">IF(A52="",FALSE(),AND(N52=TRUE(),OR(P52="Nodig",P52="Ingediend",P52="Afgewezen"),IFERROR(TODAY()&gt;S52,FALSE())))</f>
        <v>0</v>
      </c>
      <c r="AB52" s="29" t="str">
        <f aca="true">IF(A52="","",IF(P52="N.v.t","⚪",IF(OR(P52="Afgerond",P52="Goedgekeurd"),"🟢",IF(Z52=TRUE(),"🔴",IF(AA52=TRUE(),"🔴",IF(Y52=TRUE(),"🟠",IF(AND(F52="G-Schouw",J52=""),IF(P52="Ingediend","🟠",IF(AND(C52&lt;&gt;"",TODAY()&gt;C52-28),"🔴","🟠")),"🟢")))))))</f>
        <v/>
      </c>
      <c r="AC52" s="21"/>
      <c r="AD52" s="21"/>
      <c r="AE52" s="30"/>
      <c r="AF52" s="31"/>
    </row>
    <row r="53" customFormat="false" ht="15" hidden="false" customHeight="false" outlineLevel="0" collapsed="false">
      <c r="A53" s="21"/>
      <c r="B53" s="23" t="str">
        <f aca="false">IF(A53="","",IFERROR(INDEX(tbl_Proj_Naam,MATCH(A53,tbl_Proj_ID,0)),"—"))</f>
        <v/>
      </c>
      <c r="C53" s="24" t="str">
        <f aca="false">IF(A53="","",IFERROR(INDEX(tbl_Proj_GSU,MATCH(A53,tbl_Proj_ID,0)),""))</f>
        <v/>
      </c>
      <c r="D53" s="23" t="str">
        <f aca="false">IF(A53="","",IFERROR(INDEX(tbl_Proj_Rt,MATCH(A53,tbl_Proj_ID,0)),""))</f>
        <v/>
      </c>
      <c r="E53" s="23" t="str">
        <f aca="false">IF(A53="","",IFERROR(INDEX(tbl_Proj_Vt,MATCH(A53,tbl_Proj_ID,0)),""))</f>
        <v/>
      </c>
      <c r="F53" s="21"/>
      <c r="G53" s="21"/>
      <c r="H53" s="21"/>
      <c r="I53" s="23" t="str">
        <f aca="false">IF(OR(F53="",H53=""),"",IFERROR(INDEX(tbl_Keuzes_ItemID,MATCH(LEFT(F53,1)&amp;"|"&amp;G53&amp;"|"&amp;H53,tbl_Keuzes_Key,0)),""))</f>
        <v/>
      </c>
      <c r="J53" s="25" t="str">
        <f aca="false">IFERROR(IF(I53="","",VLOOKUP(I53,Normtijden_Config!$A$4:$S$55,7,FALSE())),"")</f>
        <v/>
      </c>
      <c r="K53" s="23" t="str">
        <f aca="false">IFERROR(IF(I53="","",VLOOKUP(I53,Normtijden_Config!$A$4:$S$55,8,FALSE())),"")</f>
        <v/>
      </c>
      <c r="L53" s="25" t="str">
        <f aca="false">IF(I53="","",IFERROR(  IF(VLOOKUP(I53,Normtijden_Config!$A$4:$S$55,9,FALSE())&lt;&gt;"",     VLOOKUP(I53,Normtijden_Config!$A$4:$S$55,9,FALSE()),     IFERROR(-INDEX(tbl_Offsets_Wd,MATCH(K53&amp;"|"&amp;D53&amp;"|"&amp;E53,tbl_Offsets_Key,0)),"")),""))</f>
        <v/>
      </c>
      <c r="M53" s="23" t="str">
        <f aca="false">IFERROR(IF(I53="","",VLOOKUP(I53,Normtijden_Config!$A$4:$S$55,10,FALSE())),"")</f>
        <v/>
      </c>
      <c r="N53" s="23" t="str">
        <f aca="false">IFERROR(IF(I53="","",VLOOKUP(I53,Normtijden_Config!$A$4:$S$55,11,FALSE())),"")</f>
        <v/>
      </c>
      <c r="O53" s="21"/>
      <c r="P53" s="21"/>
      <c r="Q53" s="26"/>
      <c r="R53" s="26"/>
      <c r="S53" s="24" t="str">
        <f aca="false">IF(OR(C53="",L53=""),"",WORKDAY(C53,-L53))</f>
        <v/>
      </c>
      <c r="T53" s="24" t="str">
        <f aca="false">IF(OR(S53="",J53=""),"",WORKDAY(S53,-J53))</f>
        <v/>
      </c>
      <c r="U53" s="24" t="str">
        <f aca="true">IF(R53&lt;&gt;"",R53,IF(AND(Q53&lt;&gt;"",ISNUMBER(J53)),WORKDAY(Q53,J53),IF(AND(P53="Nodig",ISNUMBER(J53)),WORKDAY(TODAY(),J53),"")))</f>
        <v/>
      </c>
      <c r="V53" s="27" t="n">
        <f aca="false">IF(OR(P53="Afgerond",P53="Goedgekeurd",P53="N.v.t"),0,IF(OR(U53="",L53=""),0,WORKDAY(U53,L53)))</f>
        <v>0</v>
      </c>
      <c r="W53" s="25" t="str">
        <f aca="true">IF(P53="N.v.t","",IF(OR(P53="Afgerond",P53="Goedgekeurd"),"✓",IF(J53="","n.v.t.",IF(Q53="",J53,J53-NETWORKDAYS(Q53,TODAY())+1))))</f>
        <v>n.v.t.</v>
      </c>
      <c r="X53" s="23" t="str">
        <f aca="false">IF(OR(U53="",S53=""),"ONBEKEND",IF(U53&lt;=S53,"JA",IF(U53&lt;=C53,"KRAP","NEE")))</f>
        <v>ONBEKEND</v>
      </c>
      <c r="Y53" s="28" t="b">
        <f aca="true">IF(A53="",FALSE(),OR(X53="KRAP",AND(P53="Nodig",IFERROR(TODAY()&gt;=T53-10,FALSE())),AND(P53="Ingediend",ISNUMBER(W53),W53&lt;=5,W53&gt;0),P53="Afgewezen"))</f>
        <v>0</v>
      </c>
      <c r="Z53" s="28" t="b">
        <f aca="false">IF(A53="",FALSE(),AND(M53=TRUE(),OR(X53="NEE",AND(ISNUMBER(W53),W53&lt;0))))</f>
        <v>0</v>
      </c>
      <c r="AA53" s="28" t="b">
        <f aca="true">IF(A53="",FALSE(),AND(N53=TRUE(),OR(P53="Nodig",P53="Ingediend",P53="Afgewezen"),IFERROR(TODAY()&gt;S53,FALSE())))</f>
        <v>0</v>
      </c>
      <c r="AB53" s="29" t="str">
        <f aca="true">IF(A53="","",IF(P53="N.v.t","⚪",IF(OR(P53="Afgerond",P53="Goedgekeurd"),"🟢",IF(Z53=TRUE(),"🔴",IF(AA53=TRUE(),"🔴",IF(Y53=TRUE(),"🟠",IF(AND(F53="G-Schouw",J53=""),IF(P53="Ingediend","🟠",IF(AND(C53&lt;&gt;"",TODAY()&gt;C53-28),"🔴","🟠")),"🟢")))))))</f>
        <v/>
      </c>
      <c r="AC53" s="21"/>
      <c r="AD53" s="21"/>
      <c r="AE53" s="30"/>
      <c r="AF53" s="31"/>
    </row>
    <row r="54" customFormat="false" ht="15" hidden="false" customHeight="false" outlineLevel="0" collapsed="false">
      <c r="A54" s="21"/>
      <c r="B54" s="23" t="str">
        <f aca="false">IF(A54="","",IFERROR(INDEX(tbl_Proj_Naam,MATCH(A54,tbl_Proj_ID,0)),"—"))</f>
        <v/>
      </c>
      <c r="C54" s="24" t="str">
        <f aca="false">IF(A54="","",IFERROR(INDEX(tbl_Proj_GSU,MATCH(A54,tbl_Proj_ID,0)),""))</f>
        <v/>
      </c>
      <c r="D54" s="23" t="str">
        <f aca="false">IF(A54="","",IFERROR(INDEX(tbl_Proj_Rt,MATCH(A54,tbl_Proj_ID,0)),""))</f>
        <v/>
      </c>
      <c r="E54" s="23" t="str">
        <f aca="false">IF(A54="","",IFERROR(INDEX(tbl_Proj_Vt,MATCH(A54,tbl_Proj_ID,0)),""))</f>
        <v/>
      </c>
      <c r="F54" s="21"/>
      <c r="G54" s="21"/>
      <c r="H54" s="21"/>
      <c r="I54" s="23" t="str">
        <f aca="false">IF(OR(F54="",H54=""),"",IFERROR(INDEX(tbl_Keuzes_ItemID,MATCH(LEFT(F54,1)&amp;"|"&amp;G54&amp;"|"&amp;H54,tbl_Keuzes_Key,0)),""))</f>
        <v/>
      </c>
      <c r="J54" s="25" t="str">
        <f aca="false">IFERROR(IF(I54="","",VLOOKUP(I54,Normtijden_Config!$A$4:$S$55,7,FALSE())),"")</f>
        <v/>
      </c>
      <c r="K54" s="23" t="str">
        <f aca="false">IFERROR(IF(I54="","",VLOOKUP(I54,Normtijden_Config!$A$4:$S$55,8,FALSE())),"")</f>
        <v/>
      </c>
      <c r="L54" s="25" t="str">
        <f aca="false">IF(I54="","",IFERROR(  IF(VLOOKUP(I54,Normtijden_Config!$A$4:$S$55,9,FALSE())&lt;&gt;"",     VLOOKUP(I54,Normtijden_Config!$A$4:$S$55,9,FALSE()),     IFERROR(-INDEX(tbl_Offsets_Wd,MATCH(K54&amp;"|"&amp;D54&amp;"|"&amp;E54,tbl_Offsets_Key,0)),"")),""))</f>
        <v/>
      </c>
      <c r="M54" s="23" t="str">
        <f aca="false">IFERROR(IF(I54="","",VLOOKUP(I54,Normtijden_Config!$A$4:$S$55,10,FALSE())),"")</f>
        <v/>
      </c>
      <c r="N54" s="23" t="str">
        <f aca="false">IFERROR(IF(I54="","",VLOOKUP(I54,Normtijden_Config!$A$4:$S$55,11,FALSE())),"")</f>
        <v/>
      </c>
      <c r="O54" s="21"/>
      <c r="P54" s="21"/>
      <c r="Q54" s="26"/>
      <c r="R54" s="26"/>
      <c r="S54" s="24" t="str">
        <f aca="false">IF(OR(C54="",L54=""),"",WORKDAY(C54,-L54))</f>
        <v/>
      </c>
      <c r="T54" s="24" t="str">
        <f aca="false">IF(OR(S54="",J54=""),"",WORKDAY(S54,-J54))</f>
        <v/>
      </c>
      <c r="U54" s="24" t="str">
        <f aca="true">IF(R54&lt;&gt;"",R54,IF(AND(Q54&lt;&gt;"",ISNUMBER(J54)),WORKDAY(Q54,J54),IF(AND(P54="Nodig",ISNUMBER(J54)),WORKDAY(TODAY(),J54),"")))</f>
        <v/>
      </c>
      <c r="V54" s="27" t="n">
        <f aca="false">IF(OR(P54="Afgerond",P54="Goedgekeurd",P54="N.v.t"),0,IF(OR(U54="",L54=""),0,WORKDAY(U54,L54)))</f>
        <v>0</v>
      </c>
      <c r="W54" s="25" t="str">
        <f aca="true">IF(P54="N.v.t","",IF(OR(P54="Afgerond",P54="Goedgekeurd"),"✓",IF(J54="","n.v.t.",IF(Q54="",J54,J54-NETWORKDAYS(Q54,TODAY())+1))))</f>
        <v>n.v.t.</v>
      </c>
      <c r="X54" s="23" t="str">
        <f aca="false">IF(OR(U54="",S54=""),"ONBEKEND",IF(U54&lt;=S54,"JA",IF(U54&lt;=C54,"KRAP","NEE")))</f>
        <v>ONBEKEND</v>
      </c>
      <c r="Y54" s="28" t="b">
        <f aca="true">IF(A54="",FALSE(),OR(X54="KRAP",AND(P54="Nodig",IFERROR(TODAY()&gt;=T54-10,FALSE())),AND(P54="Ingediend",ISNUMBER(W54),W54&lt;=5,W54&gt;0),P54="Afgewezen"))</f>
        <v>0</v>
      </c>
      <c r="Z54" s="28" t="b">
        <f aca="false">IF(A54="",FALSE(),AND(M54=TRUE(),OR(X54="NEE",AND(ISNUMBER(W54),W54&lt;0))))</f>
        <v>0</v>
      </c>
      <c r="AA54" s="28" t="b">
        <f aca="true">IF(A54="",FALSE(),AND(N54=TRUE(),OR(P54="Nodig",P54="Ingediend",P54="Afgewezen"),IFERROR(TODAY()&gt;S54,FALSE())))</f>
        <v>0</v>
      </c>
      <c r="AB54" s="29" t="str">
        <f aca="true">IF(A54="","",IF(P54="N.v.t","⚪",IF(OR(P54="Afgerond",P54="Goedgekeurd"),"🟢",IF(Z54=TRUE(),"🔴",IF(AA54=TRUE(),"🔴",IF(Y54=TRUE(),"🟠",IF(AND(F54="G-Schouw",J54=""),IF(P54="Ingediend","🟠",IF(AND(C54&lt;&gt;"",TODAY()&gt;C54-28),"🔴","🟠")),"🟢")))))))</f>
        <v/>
      </c>
      <c r="AC54" s="21"/>
      <c r="AD54" s="21"/>
      <c r="AE54" s="30"/>
      <c r="AF54" s="31"/>
    </row>
    <row r="55" customFormat="false" ht="15" hidden="false" customHeight="false" outlineLevel="0" collapsed="false">
      <c r="A55" s="21"/>
      <c r="B55" s="23" t="str">
        <f aca="false">IF(A55="","",IFERROR(INDEX(tbl_Proj_Naam,MATCH(A55,tbl_Proj_ID,0)),"—"))</f>
        <v/>
      </c>
      <c r="C55" s="24" t="str">
        <f aca="false">IF(A55="","",IFERROR(INDEX(tbl_Proj_GSU,MATCH(A55,tbl_Proj_ID,0)),""))</f>
        <v/>
      </c>
      <c r="D55" s="23" t="str">
        <f aca="false">IF(A55="","",IFERROR(INDEX(tbl_Proj_Rt,MATCH(A55,tbl_Proj_ID,0)),""))</f>
        <v/>
      </c>
      <c r="E55" s="23" t="str">
        <f aca="false">IF(A55="","",IFERROR(INDEX(tbl_Proj_Vt,MATCH(A55,tbl_Proj_ID,0)),""))</f>
        <v/>
      </c>
      <c r="F55" s="21"/>
      <c r="G55" s="21"/>
      <c r="H55" s="21"/>
      <c r="I55" s="23" t="str">
        <f aca="false">IF(OR(F55="",H55=""),"",IFERROR(INDEX(tbl_Keuzes_ItemID,MATCH(LEFT(F55,1)&amp;"|"&amp;G55&amp;"|"&amp;H55,tbl_Keuzes_Key,0)),""))</f>
        <v/>
      </c>
      <c r="J55" s="25" t="str">
        <f aca="false">IFERROR(IF(I55="","",VLOOKUP(I55,Normtijden_Config!$A$4:$S$55,7,FALSE())),"")</f>
        <v/>
      </c>
      <c r="K55" s="23" t="str">
        <f aca="false">IFERROR(IF(I55="","",VLOOKUP(I55,Normtijden_Config!$A$4:$S$55,8,FALSE())),"")</f>
        <v/>
      </c>
      <c r="L55" s="25" t="str">
        <f aca="false">IF(I55="","",IFERROR(  IF(VLOOKUP(I55,Normtijden_Config!$A$4:$S$55,9,FALSE())&lt;&gt;"",     VLOOKUP(I55,Normtijden_Config!$A$4:$S$55,9,FALSE()),     IFERROR(-INDEX(tbl_Offsets_Wd,MATCH(K55&amp;"|"&amp;D55&amp;"|"&amp;E55,tbl_Offsets_Key,0)),"")),""))</f>
        <v/>
      </c>
      <c r="M55" s="23" t="str">
        <f aca="false">IFERROR(IF(I55="","",VLOOKUP(I55,Normtijden_Config!$A$4:$S$55,10,FALSE())),"")</f>
        <v/>
      </c>
      <c r="N55" s="23" t="str">
        <f aca="false">IFERROR(IF(I55="","",VLOOKUP(I55,Normtijden_Config!$A$4:$S$55,11,FALSE())),"")</f>
        <v/>
      </c>
      <c r="O55" s="21"/>
      <c r="P55" s="21"/>
      <c r="Q55" s="26"/>
      <c r="R55" s="26"/>
      <c r="S55" s="24" t="str">
        <f aca="false">IF(OR(C55="",L55=""),"",WORKDAY(C55,-L55))</f>
        <v/>
      </c>
      <c r="T55" s="24" t="str">
        <f aca="false">IF(OR(S55="",J55=""),"",WORKDAY(S55,-J55))</f>
        <v/>
      </c>
      <c r="U55" s="24" t="str">
        <f aca="true">IF(R55&lt;&gt;"",R55,IF(AND(Q55&lt;&gt;"",ISNUMBER(J55)),WORKDAY(Q55,J55),IF(AND(P55="Nodig",ISNUMBER(J55)),WORKDAY(TODAY(),J55),"")))</f>
        <v/>
      </c>
      <c r="V55" s="27" t="n">
        <f aca="false">IF(OR(P55="Afgerond",P55="Goedgekeurd",P55="N.v.t"),0,IF(OR(U55="",L55=""),0,WORKDAY(U55,L55)))</f>
        <v>0</v>
      </c>
      <c r="W55" s="25" t="str">
        <f aca="true">IF(P55="N.v.t","",IF(OR(P55="Afgerond",P55="Goedgekeurd"),"✓",IF(J55="","n.v.t.",IF(Q55="",J55,J55-NETWORKDAYS(Q55,TODAY())+1))))</f>
        <v>n.v.t.</v>
      </c>
      <c r="X55" s="23" t="str">
        <f aca="false">IF(OR(U55="",S55=""),"ONBEKEND",IF(U55&lt;=S55,"JA",IF(U55&lt;=C55,"KRAP","NEE")))</f>
        <v>ONBEKEND</v>
      </c>
      <c r="Y55" s="28" t="b">
        <f aca="true">IF(A55="",FALSE(),OR(X55="KRAP",AND(P55="Nodig",IFERROR(TODAY()&gt;=T55-10,FALSE())),AND(P55="Ingediend",ISNUMBER(W55),W55&lt;=5,W55&gt;0),P55="Afgewezen"))</f>
        <v>0</v>
      </c>
      <c r="Z55" s="28" t="b">
        <f aca="false">IF(A55="",FALSE(),AND(M55=TRUE(),OR(X55="NEE",AND(ISNUMBER(W55),W55&lt;0))))</f>
        <v>0</v>
      </c>
      <c r="AA55" s="28" t="b">
        <f aca="true">IF(A55="",FALSE(),AND(N55=TRUE(),OR(P55="Nodig",P55="Ingediend",P55="Afgewezen"),IFERROR(TODAY()&gt;S55,FALSE())))</f>
        <v>0</v>
      </c>
      <c r="AB55" s="29" t="str">
        <f aca="true">IF(A55="","",IF(P55="N.v.t","⚪",IF(OR(P55="Afgerond",P55="Goedgekeurd"),"🟢",IF(Z55=TRUE(),"🔴",IF(AA55=TRUE(),"🔴",IF(Y55=TRUE(),"🟠",IF(AND(F55="G-Schouw",J55=""),IF(P55="Ingediend","🟠",IF(AND(C55&lt;&gt;"",TODAY()&gt;C55-28),"🔴","🟠")),"🟢")))))))</f>
        <v/>
      </c>
      <c r="AC55" s="21"/>
      <c r="AD55" s="21"/>
      <c r="AE55" s="30"/>
      <c r="AF55" s="31"/>
    </row>
    <row r="56" customFormat="false" ht="15" hidden="false" customHeight="false" outlineLevel="0" collapsed="false">
      <c r="A56" s="21"/>
      <c r="B56" s="23" t="str">
        <f aca="false">IF(A56="","",IFERROR(INDEX(tbl_Proj_Naam,MATCH(A56,tbl_Proj_ID,0)),"—"))</f>
        <v/>
      </c>
      <c r="C56" s="24" t="str">
        <f aca="false">IF(A56="","",IFERROR(INDEX(tbl_Proj_GSU,MATCH(A56,tbl_Proj_ID,0)),""))</f>
        <v/>
      </c>
      <c r="D56" s="23" t="str">
        <f aca="false">IF(A56="","",IFERROR(INDEX(tbl_Proj_Rt,MATCH(A56,tbl_Proj_ID,0)),""))</f>
        <v/>
      </c>
      <c r="E56" s="23" t="str">
        <f aca="false">IF(A56="","",IFERROR(INDEX(tbl_Proj_Vt,MATCH(A56,tbl_Proj_ID,0)),""))</f>
        <v/>
      </c>
      <c r="F56" s="21"/>
      <c r="G56" s="21"/>
      <c r="H56" s="21"/>
      <c r="I56" s="23" t="str">
        <f aca="false">IF(OR(F56="",H56=""),"",IFERROR(INDEX(tbl_Keuzes_ItemID,MATCH(LEFT(F56,1)&amp;"|"&amp;G56&amp;"|"&amp;H56,tbl_Keuzes_Key,0)),""))</f>
        <v/>
      </c>
      <c r="J56" s="25" t="str">
        <f aca="false">IFERROR(IF(I56="","",VLOOKUP(I56,Normtijden_Config!$A$4:$S$55,7,FALSE())),"")</f>
        <v/>
      </c>
      <c r="K56" s="23" t="str">
        <f aca="false">IFERROR(IF(I56="","",VLOOKUP(I56,Normtijden_Config!$A$4:$S$55,8,FALSE())),"")</f>
        <v/>
      </c>
      <c r="L56" s="25" t="str">
        <f aca="false">IF(I56="","",IFERROR(  IF(VLOOKUP(I56,Normtijden_Config!$A$4:$S$55,9,FALSE())&lt;&gt;"",     VLOOKUP(I56,Normtijden_Config!$A$4:$S$55,9,FALSE()),     IFERROR(-INDEX(tbl_Offsets_Wd,MATCH(K56&amp;"|"&amp;D56&amp;"|"&amp;E56,tbl_Offsets_Key,0)),"")),""))</f>
        <v/>
      </c>
      <c r="M56" s="23" t="str">
        <f aca="false">IFERROR(IF(I56="","",VLOOKUP(I56,Normtijden_Config!$A$4:$S$55,10,FALSE())),"")</f>
        <v/>
      </c>
      <c r="N56" s="23" t="str">
        <f aca="false">IFERROR(IF(I56="","",VLOOKUP(I56,Normtijden_Config!$A$4:$S$55,11,FALSE())),"")</f>
        <v/>
      </c>
      <c r="O56" s="21"/>
      <c r="P56" s="21"/>
      <c r="Q56" s="26"/>
      <c r="R56" s="26"/>
      <c r="S56" s="24" t="str">
        <f aca="false">IF(OR(C56="",L56=""),"",WORKDAY(C56,-L56))</f>
        <v/>
      </c>
      <c r="T56" s="24" t="str">
        <f aca="false">IF(OR(S56="",J56=""),"",WORKDAY(S56,-J56))</f>
        <v/>
      </c>
      <c r="U56" s="24" t="str">
        <f aca="true">IF(R56&lt;&gt;"",R56,IF(AND(Q56&lt;&gt;"",ISNUMBER(J56)),WORKDAY(Q56,J56),IF(AND(P56="Nodig",ISNUMBER(J56)),WORKDAY(TODAY(),J56),"")))</f>
        <v/>
      </c>
      <c r="V56" s="27" t="n">
        <f aca="false">IF(OR(P56="Afgerond",P56="Goedgekeurd",P56="N.v.t"),0,IF(OR(U56="",L56=""),0,WORKDAY(U56,L56)))</f>
        <v>0</v>
      </c>
      <c r="W56" s="25" t="str">
        <f aca="true">IF(P56="N.v.t","",IF(OR(P56="Afgerond",P56="Goedgekeurd"),"✓",IF(J56="","n.v.t.",IF(Q56="",J56,J56-NETWORKDAYS(Q56,TODAY())+1))))</f>
        <v>n.v.t.</v>
      </c>
      <c r="X56" s="23" t="str">
        <f aca="false">IF(OR(U56="",S56=""),"ONBEKEND",IF(U56&lt;=S56,"JA",IF(U56&lt;=C56,"KRAP","NEE")))</f>
        <v>ONBEKEND</v>
      </c>
      <c r="Y56" s="28" t="b">
        <f aca="true">IF(A56="",FALSE(),OR(X56="KRAP",AND(P56="Nodig",IFERROR(TODAY()&gt;=T56-10,FALSE())),AND(P56="Ingediend",ISNUMBER(W56),W56&lt;=5,W56&gt;0),P56="Afgewezen"))</f>
        <v>0</v>
      </c>
      <c r="Z56" s="28" t="b">
        <f aca="false">IF(A56="",FALSE(),AND(M56=TRUE(),OR(X56="NEE",AND(ISNUMBER(W56),W56&lt;0))))</f>
        <v>0</v>
      </c>
      <c r="AA56" s="28" t="b">
        <f aca="true">IF(A56="",FALSE(),AND(N56=TRUE(),OR(P56="Nodig",P56="Ingediend",P56="Afgewezen"),IFERROR(TODAY()&gt;S56,FALSE())))</f>
        <v>0</v>
      </c>
      <c r="AB56" s="29" t="str">
        <f aca="true">IF(A56="","",IF(P56="N.v.t","⚪",IF(OR(P56="Afgerond",P56="Goedgekeurd"),"🟢",IF(Z56=TRUE(),"🔴",IF(AA56=TRUE(),"🔴",IF(Y56=TRUE(),"🟠",IF(AND(F56="G-Schouw",J56=""),IF(P56="Ingediend","🟠",IF(AND(C56&lt;&gt;"",TODAY()&gt;C56-28),"🔴","🟠")),"🟢")))))))</f>
        <v/>
      </c>
      <c r="AC56" s="21"/>
      <c r="AD56" s="21"/>
      <c r="AE56" s="30"/>
      <c r="AF56" s="31"/>
    </row>
    <row r="57" customFormat="false" ht="15" hidden="false" customHeight="false" outlineLevel="0" collapsed="false">
      <c r="A57" s="21"/>
      <c r="B57" s="23" t="str">
        <f aca="false">IF(A57="","",IFERROR(INDEX(tbl_Proj_Naam,MATCH(A57,tbl_Proj_ID,0)),"—"))</f>
        <v/>
      </c>
      <c r="C57" s="24" t="str">
        <f aca="false">IF(A57="","",IFERROR(INDEX(tbl_Proj_GSU,MATCH(A57,tbl_Proj_ID,0)),""))</f>
        <v/>
      </c>
      <c r="D57" s="23" t="str">
        <f aca="false">IF(A57="","",IFERROR(INDEX(tbl_Proj_Rt,MATCH(A57,tbl_Proj_ID,0)),""))</f>
        <v/>
      </c>
      <c r="E57" s="23" t="str">
        <f aca="false">IF(A57="","",IFERROR(INDEX(tbl_Proj_Vt,MATCH(A57,tbl_Proj_ID,0)),""))</f>
        <v/>
      </c>
      <c r="F57" s="21"/>
      <c r="G57" s="21"/>
      <c r="H57" s="21"/>
      <c r="I57" s="23" t="str">
        <f aca="false">IF(OR(F57="",H57=""),"",IFERROR(INDEX(tbl_Keuzes_ItemID,MATCH(LEFT(F57,1)&amp;"|"&amp;G57&amp;"|"&amp;H57,tbl_Keuzes_Key,0)),""))</f>
        <v/>
      </c>
      <c r="J57" s="25" t="str">
        <f aca="false">IFERROR(IF(I57="","",VLOOKUP(I57,Normtijden_Config!$A$4:$S$55,7,FALSE())),"")</f>
        <v/>
      </c>
      <c r="K57" s="23" t="str">
        <f aca="false">IFERROR(IF(I57="","",VLOOKUP(I57,Normtijden_Config!$A$4:$S$55,8,FALSE())),"")</f>
        <v/>
      </c>
      <c r="L57" s="25" t="str">
        <f aca="false">IF(I57="","",IFERROR(  IF(VLOOKUP(I57,Normtijden_Config!$A$4:$S$55,9,FALSE())&lt;&gt;"",     VLOOKUP(I57,Normtijden_Config!$A$4:$S$55,9,FALSE()),     IFERROR(-INDEX(tbl_Offsets_Wd,MATCH(K57&amp;"|"&amp;D57&amp;"|"&amp;E57,tbl_Offsets_Key,0)),"")),""))</f>
        <v/>
      </c>
      <c r="M57" s="23" t="str">
        <f aca="false">IFERROR(IF(I57="","",VLOOKUP(I57,Normtijden_Config!$A$4:$S$55,10,FALSE())),"")</f>
        <v/>
      </c>
      <c r="N57" s="23" t="str">
        <f aca="false">IFERROR(IF(I57="","",VLOOKUP(I57,Normtijden_Config!$A$4:$S$55,11,FALSE())),"")</f>
        <v/>
      </c>
      <c r="O57" s="21"/>
      <c r="P57" s="21"/>
      <c r="Q57" s="26"/>
      <c r="R57" s="26"/>
      <c r="S57" s="24" t="str">
        <f aca="false">IF(OR(C57="",L57=""),"",WORKDAY(C57,-L57))</f>
        <v/>
      </c>
      <c r="T57" s="24" t="str">
        <f aca="false">IF(OR(S57="",J57=""),"",WORKDAY(S57,-J57))</f>
        <v/>
      </c>
      <c r="U57" s="24" t="str">
        <f aca="true">IF(R57&lt;&gt;"",R57,IF(AND(Q57&lt;&gt;"",ISNUMBER(J57)),WORKDAY(Q57,J57),IF(AND(P57="Nodig",ISNUMBER(J57)),WORKDAY(TODAY(),J57),"")))</f>
        <v/>
      </c>
      <c r="V57" s="27" t="n">
        <f aca="false">IF(OR(P57="Afgerond",P57="Goedgekeurd",P57="N.v.t"),0,IF(OR(U57="",L57=""),0,WORKDAY(U57,L57)))</f>
        <v>0</v>
      </c>
      <c r="W57" s="25" t="str">
        <f aca="true">IF(P57="N.v.t","",IF(OR(P57="Afgerond",P57="Goedgekeurd"),"✓",IF(J57="","n.v.t.",IF(Q57="",J57,J57-NETWORKDAYS(Q57,TODAY())+1))))</f>
        <v>n.v.t.</v>
      </c>
      <c r="X57" s="23" t="str">
        <f aca="false">IF(OR(U57="",S57=""),"ONBEKEND",IF(U57&lt;=S57,"JA",IF(U57&lt;=C57,"KRAP","NEE")))</f>
        <v>ONBEKEND</v>
      </c>
      <c r="Y57" s="28" t="b">
        <f aca="true">IF(A57="",FALSE(),OR(X57="KRAP",AND(P57="Nodig",IFERROR(TODAY()&gt;=T57-10,FALSE())),AND(P57="Ingediend",ISNUMBER(W57),W57&lt;=5,W57&gt;0),P57="Afgewezen"))</f>
        <v>0</v>
      </c>
      <c r="Z57" s="28" t="b">
        <f aca="false">IF(A57="",FALSE(),AND(M57=TRUE(),OR(X57="NEE",AND(ISNUMBER(W57),W57&lt;0))))</f>
        <v>0</v>
      </c>
      <c r="AA57" s="28" t="b">
        <f aca="true">IF(A57="",FALSE(),AND(N57=TRUE(),OR(P57="Nodig",P57="Ingediend",P57="Afgewezen"),IFERROR(TODAY()&gt;S57,FALSE())))</f>
        <v>0</v>
      </c>
      <c r="AB57" s="29" t="str">
        <f aca="true">IF(A57="","",IF(P57="N.v.t","⚪",IF(OR(P57="Afgerond",P57="Goedgekeurd"),"🟢",IF(Z57=TRUE(),"🔴",IF(AA57=TRUE(),"🔴",IF(Y57=TRUE(),"🟠",IF(AND(F57="G-Schouw",J57=""),IF(P57="Ingediend","🟠",IF(AND(C57&lt;&gt;"",TODAY()&gt;C57-28),"🔴","🟠")),"🟢")))))))</f>
        <v/>
      </c>
      <c r="AC57" s="21"/>
      <c r="AD57" s="21"/>
      <c r="AE57" s="30"/>
      <c r="AF57" s="31"/>
    </row>
    <row r="58" customFormat="false" ht="15" hidden="false" customHeight="false" outlineLevel="0" collapsed="false">
      <c r="A58" s="21"/>
      <c r="B58" s="23" t="str">
        <f aca="false">IF(A58="","",IFERROR(INDEX(tbl_Proj_Naam,MATCH(A58,tbl_Proj_ID,0)),"—"))</f>
        <v/>
      </c>
      <c r="C58" s="24" t="str">
        <f aca="false">IF(A58="","",IFERROR(INDEX(tbl_Proj_GSU,MATCH(A58,tbl_Proj_ID,0)),""))</f>
        <v/>
      </c>
      <c r="D58" s="23" t="str">
        <f aca="false">IF(A58="","",IFERROR(INDEX(tbl_Proj_Rt,MATCH(A58,tbl_Proj_ID,0)),""))</f>
        <v/>
      </c>
      <c r="E58" s="23" t="str">
        <f aca="false">IF(A58="","",IFERROR(INDEX(tbl_Proj_Vt,MATCH(A58,tbl_Proj_ID,0)),""))</f>
        <v/>
      </c>
      <c r="F58" s="21"/>
      <c r="G58" s="21"/>
      <c r="H58" s="21"/>
      <c r="I58" s="23" t="str">
        <f aca="false">IF(OR(F58="",H58=""),"",IFERROR(INDEX(tbl_Keuzes_ItemID,MATCH(LEFT(F58,1)&amp;"|"&amp;G58&amp;"|"&amp;H58,tbl_Keuzes_Key,0)),""))</f>
        <v/>
      </c>
      <c r="J58" s="25" t="str">
        <f aca="false">IFERROR(IF(I58="","",VLOOKUP(I58,Normtijden_Config!$A$4:$S$55,7,FALSE())),"")</f>
        <v/>
      </c>
      <c r="K58" s="23" t="str">
        <f aca="false">IFERROR(IF(I58="","",VLOOKUP(I58,Normtijden_Config!$A$4:$S$55,8,FALSE())),"")</f>
        <v/>
      </c>
      <c r="L58" s="25" t="str">
        <f aca="false">IF(I58="","",IFERROR(  IF(VLOOKUP(I58,Normtijden_Config!$A$4:$S$55,9,FALSE())&lt;&gt;"",     VLOOKUP(I58,Normtijden_Config!$A$4:$S$55,9,FALSE()),     IFERROR(-INDEX(tbl_Offsets_Wd,MATCH(K58&amp;"|"&amp;D58&amp;"|"&amp;E58,tbl_Offsets_Key,0)),"")),""))</f>
        <v/>
      </c>
      <c r="M58" s="23" t="str">
        <f aca="false">IFERROR(IF(I58="","",VLOOKUP(I58,Normtijden_Config!$A$4:$S$55,10,FALSE())),"")</f>
        <v/>
      </c>
      <c r="N58" s="23" t="str">
        <f aca="false">IFERROR(IF(I58="","",VLOOKUP(I58,Normtijden_Config!$A$4:$S$55,11,FALSE())),"")</f>
        <v/>
      </c>
      <c r="O58" s="21"/>
      <c r="P58" s="21"/>
      <c r="Q58" s="26"/>
      <c r="R58" s="26"/>
      <c r="S58" s="24" t="str">
        <f aca="false">IF(OR(C58="",L58=""),"",WORKDAY(C58,-L58))</f>
        <v/>
      </c>
      <c r="T58" s="24" t="str">
        <f aca="false">IF(OR(S58="",J58=""),"",WORKDAY(S58,-J58))</f>
        <v/>
      </c>
      <c r="U58" s="24" t="str">
        <f aca="true">IF(R58&lt;&gt;"",R58,IF(AND(Q58&lt;&gt;"",ISNUMBER(J58)),WORKDAY(Q58,J58),IF(AND(P58="Nodig",ISNUMBER(J58)),WORKDAY(TODAY(),J58),"")))</f>
        <v/>
      </c>
      <c r="V58" s="27" t="n">
        <f aca="false">IF(OR(P58="Afgerond",P58="Goedgekeurd",P58="N.v.t"),0,IF(OR(U58="",L58=""),0,WORKDAY(U58,L58)))</f>
        <v>0</v>
      </c>
      <c r="W58" s="25" t="str">
        <f aca="true">IF(P58="N.v.t","",IF(OR(P58="Afgerond",P58="Goedgekeurd"),"✓",IF(J58="","n.v.t.",IF(Q58="",J58,J58-NETWORKDAYS(Q58,TODAY())+1))))</f>
        <v>n.v.t.</v>
      </c>
      <c r="X58" s="23" t="str">
        <f aca="false">IF(OR(U58="",S58=""),"ONBEKEND",IF(U58&lt;=S58,"JA",IF(U58&lt;=C58,"KRAP","NEE")))</f>
        <v>ONBEKEND</v>
      </c>
      <c r="Y58" s="28" t="b">
        <f aca="true">IF(A58="",FALSE(),OR(X58="KRAP",AND(P58="Nodig",IFERROR(TODAY()&gt;=T58-10,FALSE())),AND(P58="Ingediend",ISNUMBER(W58),W58&lt;=5,W58&gt;0),P58="Afgewezen"))</f>
        <v>0</v>
      </c>
      <c r="Z58" s="28" t="b">
        <f aca="false">IF(A58="",FALSE(),AND(M58=TRUE(),OR(X58="NEE",AND(ISNUMBER(W58),W58&lt;0))))</f>
        <v>0</v>
      </c>
      <c r="AA58" s="28" t="b">
        <f aca="true">IF(A58="",FALSE(),AND(N58=TRUE(),OR(P58="Nodig",P58="Ingediend",P58="Afgewezen"),IFERROR(TODAY()&gt;S58,FALSE())))</f>
        <v>0</v>
      </c>
      <c r="AB58" s="29" t="str">
        <f aca="true">IF(A58="","",IF(P58="N.v.t","⚪",IF(OR(P58="Afgerond",P58="Goedgekeurd"),"🟢",IF(Z58=TRUE(),"🔴",IF(AA58=TRUE(),"🔴",IF(Y58=TRUE(),"🟠",IF(AND(F58="G-Schouw",J58=""),IF(P58="Ingediend","🟠",IF(AND(C58&lt;&gt;"",TODAY()&gt;C58-28),"🔴","🟠")),"🟢")))))))</f>
        <v/>
      </c>
      <c r="AC58" s="21"/>
      <c r="AD58" s="21"/>
      <c r="AE58" s="30"/>
      <c r="AF58" s="31"/>
    </row>
    <row r="59" customFormat="false" ht="15" hidden="false" customHeight="false" outlineLevel="0" collapsed="false">
      <c r="A59" s="21"/>
      <c r="B59" s="23" t="str">
        <f aca="false">IF(A59="","",IFERROR(INDEX(tbl_Proj_Naam,MATCH(A59,tbl_Proj_ID,0)),"—"))</f>
        <v/>
      </c>
      <c r="C59" s="24" t="str">
        <f aca="false">IF(A59="","",IFERROR(INDEX(tbl_Proj_GSU,MATCH(A59,tbl_Proj_ID,0)),""))</f>
        <v/>
      </c>
      <c r="D59" s="23" t="str">
        <f aca="false">IF(A59="","",IFERROR(INDEX(tbl_Proj_Rt,MATCH(A59,tbl_Proj_ID,0)),""))</f>
        <v/>
      </c>
      <c r="E59" s="23" t="str">
        <f aca="false">IF(A59="","",IFERROR(INDEX(tbl_Proj_Vt,MATCH(A59,tbl_Proj_ID,0)),""))</f>
        <v/>
      </c>
      <c r="F59" s="21"/>
      <c r="G59" s="21"/>
      <c r="H59" s="21"/>
      <c r="I59" s="23" t="str">
        <f aca="false">IF(OR(F59="",H59=""),"",IFERROR(INDEX(tbl_Keuzes_ItemID,MATCH(LEFT(F59,1)&amp;"|"&amp;G59&amp;"|"&amp;H59,tbl_Keuzes_Key,0)),""))</f>
        <v/>
      </c>
      <c r="J59" s="25" t="str">
        <f aca="false">IFERROR(IF(I59="","",VLOOKUP(I59,Normtijden_Config!$A$4:$S$55,7,FALSE())),"")</f>
        <v/>
      </c>
      <c r="K59" s="23" t="str">
        <f aca="false">IFERROR(IF(I59="","",VLOOKUP(I59,Normtijden_Config!$A$4:$S$55,8,FALSE())),"")</f>
        <v/>
      </c>
      <c r="L59" s="25" t="str">
        <f aca="false">IF(I59="","",IFERROR(  IF(VLOOKUP(I59,Normtijden_Config!$A$4:$S$55,9,FALSE())&lt;&gt;"",     VLOOKUP(I59,Normtijden_Config!$A$4:$S$55,9,FALSE()),     IFERROR(-INDEX(tbl_Offsets_Wd,MATCH(K59&amp;"|"&amp;D59&amp;"|"&amp;E59,tbl_Offsets_Key,0)),"")),""))</f>
        <v/>
      </c>
      <c r="M59" s="23" t="str">
        <f aca="false">IFERROR(IF(I59="","",VLOOKUP(I59,Normtijden_Config!$A$4:$S$55,10,FALSE())),"")</f>
        <v/>
      </c>
      <c r="N59" s="23" t="str">
        <f aca="false">IFERROR(IF(I59="","",VLOOKUP(I59,Normtijden_Config!$A$4:$S$55,11,FALSE())),"")</f>
        <v/>
      </c>
      <c r="O59" s="21"/>
      <c r="P59" s="21"/>
      <c r="Q59" s="26"/>
      <c r="R59" s="26"/>
      <c r="S59" s="24" t="str">
        <f aca="false">IF(OR(C59="",L59=""),"",WORKDAY(C59,-L59))</f>
        <v/>
      </c>
      <c r="T59" s="24" t="str">
        <f aca="false">IF(OR(S59="",J59=""),"",WORKDAY(S59,-J59))</f>
        <v/>
      </c>
      <c r="U59" s="24" t="str">
        <f aca="true">IF(R59&lt;&gt;"",R59,IF(AND(Q59&lt;&gt;"",ISNUMBER(J59)),WORKDAY(Q59,J59),IF(AND(P59="Nodig",ISNUMBER(J59)),WORKDAY(TODAY(),J59),"")))</f>
        <v/>
      </c>
      <c r="V59" s="27" t="n">
        <f aca="false">IF(OR(P59="Afgerond",P59="Goedgekeurd",P59="N.v.t"),0,IF(OR(U59="",L59=""),0,WORKDAY(U59,L59)))</f>
        <v>0</v>
      </c>
      <c r="W59" s="25" t="str">
        <f aca="true">IF(P59="N.v.t","",IF(OR(P59="Afgerond",P59="Goedgekeurd"),"✓",IF(J59="","n.v.t.",IF(Q59="",J59,J59-NETWORKDAYS(Q59,TODAY())+1))))</f>
        <v>n.v.t.</v>
      </c>
      <c r="X59" s="23" t="str">
        <f aca="false">IF(OR(U59="",S59=""),"ONBEKEND",IF(U59&lt;=S59,"JA",IF(U59&lt;=C59,"KRAP","NEE")))</f>
        <v>ONBEKEND</v>
      </c>
      <c r="Y59" s="28" t="b">
        <f aca="true">IF(A59="",FALSE(),OR(X59="KRAP",AND(P59="Nodig",IFERROR(TODAY()&gt;=T59-10,FALSE())),AND(P59="Ingediend",ISNUMBER(W59),W59&lt;=5,W59&gt;0),P59="Afgewezen"))</f>
        <v>0</v>
      </c>
      <c r="Z59" s="28" t="b">
        <f aca="false">IF(A59="",FALSE(),AND(M59=TRUE(),OR(X59="NEE",AND(ISNUMBER(W59),W59&lt;0))))</f>
        <v>0</v>
      </c>
      <c r="AA59" s="28" t="b">
        <f aca="true">IF(A59="",FALSE(),AND(N59=TRUE(),OR(P59="Nodig",P59="Ingediend",P59="Afgewezen"),IFERROR(TODAY()&gt;S59,FALSE())))</f>
        <v>0</v>
      </c>
      <c r="AB59" s="29" t="str">
        <f aca="true">IF(A59="","",IF(P59="N.v.t","⚪",IF(OR(P59="Afgerond",P59="Goedgekeurd"),"🟢",IF(Z59=TRUE(),"🔴",IF(AA59=TRUE(),"🔴",IF(Y59=TRUE(),"🟠",IF(AND(F59="G-Schouw",J59=""),IF(P59="Ingediend","🟠",IF(AND(C59&lt;&gt;"",TODAY()&gt;C59-28),"🔴","🟠")),"🟢")))))))</f>
        <v/>
      </c>
      <c r="AC59" s="21"/>
      <c r="AD59" s="21"/>
      <c r="AE59" s="30"/>
      <c r="AF59" s="31"/>
    </row>
    <row r="60" customFormat="false" ht="15" hidden="false" customHeight="false" outlineLevel="0" collapsed="false">
      <c r="A60" s="21"/>
      <c r="B60" s="23" t="str">
        <f aca="false">IF(A60="","",IFERROR(INDEX(tbl_Proj_Naam,MATCH(A60,tbl_Proj_ID,0)),"—"))</f>
        <v/>
      </c>
      <c r="C60" s="24" t="str">
        <f aca="false">IF(A60="","",IFERROR(INDEX(tbl_Proj_GSU,MATCH(A60,tbl_Proj_ID,0)),""))</f>
        <v/>
      </c>
      <c r="D60" s="23" t="str">
        <f aca="false">IF(A60="","",IFERROR(INDEX(tbl_Proj_Rt,MATCH(A60,tbl_Proj_ID,0)),""))</f>
        <v/>
      </c>
      <c r="E60" s="23" t="str">
        <f aca="false">IF(A60="","",IFERROR(INDEX(tbl_Proj_Vt,MATCH(A60,tbl_Proj_ID,0)),""))</f>
        <v/>
      </c>
      <c r="F60" s="21"/>
      <c r="G60" s="21"/>
      <c r="H60" s="21"/>
      <c r="I60" s="23" t="str">
        <f aca="false">IF(OR(F60="",H60=""),"",IFERROR(INDEX(tbl_Keuzes_ItemID,MATCH(LEFT(F60,1)&amp;"|"&amp;G60&amp;"|"&amp;H60,tbl_Keuzes_Key,0)),""))</f>
        <v/>
      </c>
      <c r="J60" s="25" t="str">
        <f aca="false">IFERROR(IF(I60="","",VLOOKUP(I60,Normtijden_Config!$A$4:$S$55,7,FALSE())),"")</f>
        <v/>
      </c>
      <c r="K60" s="23" t="str">
        <f aca="false">IFERROR(IF(I60="","",VLOOKUP(I60,Normtijden_Config!$A$4:$S$55,8,FALSE())),"")</f>
        <v/>
      </c>
      <c r="L60" s="25" t="str">
        <f aca="false">IF(I60="","",IFERROR(  IF(VLOOKUP(I60,Normtijden_Config!$A$4:$S$55,9,FALSE())&lt;&gt;"",     VLOOKUP(I60,Normtijden_Config!$A$4:$S$55,9,FALSE()),     IFERROR(-INDEX(tbl_Offsets_Wd,MATCH(K60&amp;"|"&amp;D60&amp;"|"&amp;E60,tbl_Offsets_Key,0)),"")),""))</f>
        <v/>
      </c>
      <c r="M60" s="23" t="str">
        <f aca="false">IFERROR(IF(I60="","",VLOOKUP(I60,Normtijden_Config!$A$4:$S$55,10,FALSE())),"")</f>
        <v/>
      </c>
      <c r="N60" s="23" t="str">
        <f aca="false">IFERROR(IF(I60="","",VLOOKUP(I60,Normtijden_Config!$A$4:$S$55,11,FALSE())),"")</f>
        <v/>
      </c>
      <c r="O60" s="21"/>
      <c r="P60" s="21"/>
      <c r="Q60" s="26"/>
      <c r="R60" s="26"/>
      <c r="S60" s="24" t="str">
        <f aca="false">IF(OR(C60="",L60=""),"",WORKDAY(C60,-L60))</f>
        <v/>
      </c>
      <c r="T60" s="24" t="str">
        <f aca="false">IF(OR(S60="",J60=""),"",WORKDAY(S60,-J60))</f>
        <v/>
      </c>
      <c r="U60" s="24" t="str">
        <f aca="true">IF(R60&lt;&gt;"",R60,IF(AND(Q60&lt;&gt;"",ISNUMBER(J60)),WORKDAY(Q60,J60),IF(AND(P60="Nodig",ISNUMBER(J60)),WORKDAY(TODAY(),J60),"")))</f>
        <v/>
      </c>
      <c r="V60" s="27" t="n">
        <f aca="false">IF(OR(P60="Afgerond",P60="Goedgekeurd",P60="N.v.t"),0,IF(OR(U60="",L60=""),0,WORKDAY(U60,L60)))</f>
        <v>0</v>
      </c>
      <c r="W60" s="25" t="str">
        <f aca="true">IF(P60="N.v.t","",IF(OR(P60="Afgerond",P60="Goedgekeurd"),"✓",IF(J60="","n.v.t.",IF(Q60="",J60,J60-NETWORKDAYS(Q60,TODAY())+1))))</f>
        <v>n.v.t.</v>
      </c>
      <c r="X60" s="23" t="str">
        <f aca="false">IF(OR(U60="",S60=""),"ONBEKEND",IF(U60&lt;=S60,"JA",IF(U60&lt;=C60,"KRAP","NEE")))</f>
        <v>ONBEKEND</v>
      </c>
      <c r="Y60" s="28" t="b">
        <f aca="true">IF(A60="",FALSE(),OR(X60="KRAP",AND(P60="Nodig",IFERROR(TODAY()&gt;=T60-10,FALSE())),AND(P60="Ingediend",ISNUMBER(W60),W60&lt;=5,W60&gt;0),P60="Afgewezen"))</f>
        <v>0</v>
      </c>
      <c r="Z60" s="28" t="b">
        <f aca="false">IF(A60="",FALSE(),AND(M60=TRUE(),OR(X60="NEE",AND(ISNUMBER(W60),W60&lt;0))))</f>
        <v>0</v>
      </c>
      <c r="AA60" s="28" t="b">
        <f aca="true">IF(A60="",FALSE(),AND(N60=TRUE(),OR(P60="Nodig",P60="Ingediend",P60="Afgewezen"),IFERROR(TODAY()&gt;S60,FALSE())))</f>
        <v>0</v>
      </c>
      <c r="AB60" s="29" t="str">
        <f aca="true">IF(A60="","",IF(P60="N.v.t","⚪",IF(OR(P60="Afgerond",P60="Goedgekeurd"),"🟢",IF(Z60=TRUE(),"🔴",IF(AA60=TRUE(),"🔴",IF(Y60=TRUE(),"🟠",IF(AND(F60="G-Schouw",J60=""),IF(P60="Ingediend","🟠",IF(AND(C60&lt;&gt;"",TODAY()&gt;C60-28),"🔴","🟠")),"🟢")))))))</f>
        <v/>
      </c>
      <c r="AC60" s="21"/>
      <c r="AD60" s="21"/>
      <c r="AE60" s="30"/>
      <c r="AF60" s="31"/>
    </row>
    <row r="61" customFormat="false" ht="15" hidden="false" customHeight="false" outlineLevel="0" collapsed="false">
      <c r="A61" s="21"/>
      <c r="B61" s="23" t="str">
        <f aca="false">IF(A61="","",IFERROR(INDEX(tbl_Proj_Naam,MATCH(A61,tbl_Proj_ID,0)),"—"))</f>
        <v/>
      </c>
      <c r="C61" s="24" t="str">
        <f aca="false">IF(A61="","",IFERROR(INDEX(tbl_Proj_GSU,MATCH(A61,tbl_Proj_ID,0)),""))</f>
        <v/>
      </c>
      <c r="D61" s="23" t="str">
        <f aca="false">IF(A61="","",IFERROR(INDEX(tbl_Proj_Rt,MATCH(A61,tbl_Proj_ID,0)),""))</f>
        <v/>
      </c>
      <c r="E61" s="23" t="str">
        <f aca="false">IF(A61="","",IFERROR(INDEX(tbl_Proj_Vt,MATCH(A61,tbl_Proj_ID,0)),""))</f>
        <v/>
      </c>
      <c r="F61" s="21"/>
      <c r="G61" s="21"/>
      <c r="H61" s="21"/>
      <c r="I61" s="23" t="str">
        <f aca="false">IF(OR(F61="",H61=""),"",IFERROR(INDEX(tbl_Keuzes_ItemID,MATCH(LEFT(F61,1)&amp;"|"&amp;G61&amp;"|"&amp;H61,tbl_Keuzes_Key,0)),""))</f>
        <v/>
      </c>
      <c r="J61" s="25" t="str">
        <f aca="false">IFERROR(IF(I61="","",VLOOKUP(I61,Normtijden_Config!$A$4:$S$55,7,FALSE())),"")</f>
        <v/>
      </c>
      <c r="K61" s="23" t="str">
        <f aca="false">IFERROR(IF(I61="","",VLOOKUP(I61,Normtijden_Config!$A$4:$S$55,8,FALSE())),"")</f>
        <v/>
      </c>
      <c r="L61" s="25" t="str">
        <f aca="false">IF(I61="","",IFERROR(  IF(VLOOKUP(I61,Normtijden_Config!$A$4:$S$55,9,FALSE())&lt;&gt;"",     VLOOKUP(I61,Normtijden_Config!$A$4:$S$55,9,FALSE()),     IFERROR(-INDEX(tbl_Offsets_Wd,MATCH(K61&amp;"|"&amp;D61&amp;"|"&amp;E61,tbl_Offsets_Key,0)),"")),""))</f>
        <v/>
      </c>
      <c r="M61" s="23" t="str">
        <f aca="false">IFERROR(IF(I61="","",VLOOKUP(I61,Normtijden_Config!$A$4:$S$55,10,FALSE())),"")</f>
        <v/>
      </c>
      <c r="N61" s="23" t="str">
        <f aca="false">IFERROR(IF(I61="","",VLOOKUP(I61,Normtijden_Config!$A$4:$S$55,11,FALSE())),"")</f>
        <v/>
      </c>
      <c r="O61" s="21"/>
      <c r="P61" s="21"/>
      <c r="Q61" s="26"/>
      <c r="R61" s="26"/>
      <c r="S61" s="24" t="str">
        <f aca="false">IF(OR(C61="",L61=""),"",WORKDAY(C61,-L61))</f>
        <v/>
      </c>
      <c r="T61" s="24" t="str">
        <f aca="false">IF(OR(S61="",J61=""),"",WORKDAY(S61,-J61))</f>
        <v/>
      </c>
      <c r="U61" s="24" t="str">
        <f aca="true">IF(R61&lt;&gt;"",R61,IF(AND(Q61&lt;&gt;"",ISNUMBER(J61)),WORKDAY(Q61,J61),IF(AND(P61="Nodig",ISNUMBER(J61)),WORKDAY(TODAY(),J61),"")))</f>
        <v/>
      </c>
      <c r="V61" s="27" t="n">
        <f aca="false">IF(OR(P61="Afgerond",P61="Goedgekeurd",P61="N.v.t"),0,IF(OR(U61="",L61=""),0,WORKDAY(U61,L61)))</f>
        <v>0</v>
      </c>
      <c r="W61" s="25" t="str">
        <f aca="true">IF(P61="N.v.t","",IF(OR(P61="Afgerond",P61="Goedgekeurd"),"✓",IF(J61="","n.v.t.",IF(Q61="",J61,J61-NETWORKDAYS(Q61,TODAY())+1))))</f>
        <v>n.v.t.</v>
      </c>
      <c r="X61" s="23" t="str">
        <f aca="false">IF(OR(U61="",S61=""),"ONBEKEND",IF(U61&lt;=S61,"JA",IF(U61&lt;=C61,"KRAP","NEE")))</f>
        <v>ONBEKEND</v>
      </c>
      <c r="Y61" s="28" t="b">
        <f aca="true">IF(A61="",FALSE(),OR(X61="KRAP",AND(P61="Nodig",IFERROR(TODAY()&gt;=T61-10,FALSE())),AND(P61="Ingediend",ISNUMBER(W61),W61&lt;=5,W61&gt;0),P61="Afgewezen"))</f>
        <v>0</v>
      </c>
      <c r="Z61" s="28" t="b">
        <f aca="false">IF(A61="",FALSE(),AND(M61=TRUE(),OR(X61="NEE",AND(ISNUMBER(W61),W61&lt;0))))</f>
        <v>0</v>
      </c>
      <c r="AA61" s="28" t="b">
        <f aca="true">IF(A61="",FALSE(),AND(N61=TRUE(),OR(P61="Nodig",P61="Ingediend",P61="Afgewezen"),IFERROR(TODAY()&gt;S61,FALSE())))</f>
        <v>0</v>
      </c>
      <c r="AB61" s="29" t="str">
        <f aca="true">IF(A61="","",IF(P61="N.v.t","⚪",IF(OR(P61="Afgerond",P61="Goedgekeurd"),"🟢",IF(Z61=TRUE(),"🔴",IF(AA61=TRUE(),"🔴",IF(Y61=TRUE(),"🟠",IF(AND(F61="G-Schouw",J61=""),IF(P61="Ingediend","🟠",IF(AND(C61&lt;&gt;"",TODAY()&gt;C61-28),"🔴","🟠")),"🟢")))))))</f>
        <v/>
      </c>
      <c r="AC61" s="21"/>
      <c r="AD61" s="21"/>
      <c r="AE61" s="30"/>
      <c r="AF61" s="31"/>
    </row>
    <row r="62" customFormat="false" ht="15" hidden="false" customHeight="false" outlineLevel="0" collapsed="false">
      <c r="A62" s="21"/>
      <c r="B62" s="23" t="str">
        <f aca="false">IF(A62="","",IFERROR(INDEX(tbl_Proj_Naam,MATCH(A62,tbl_Proj_ID,0)),"—"))</f>
        <v/>
      </c>
      <c r="C62" s="24" t="str">
        <f aca="false">IF(A62="","",IFERROR(INDEX(tbl_Proj_GSU,MATCH(A62,tbl_Proj_ID,0)),""))</f>
        <v/>
      </c>
      <c r="D62" s="23" t="str">
        <f aca="false">IF(A62="","",IFERROR(INDEX(tbl_Proj_Rt,MATCH(A62,tbl_Proj_ID,0)),""))</f>
        <v/>
      </c>
      <c r="E62" s="23" t="str">
        <f aca="false">IF(A62="","",IFERROR(INDEX(tbl_Proj_Vt,MATCH(A62,tbl_Proj_ID,0)),""))</f>
        <v/>
      </c>
      <c r="F62" s="21"/>
      <c r="G62" s="21"/>
      <c r="H62" s="21"/>
      <c r="I62" s="23" t="str">
        <f aca="false">IF(OR(F62="",H62=""),"",IFERROR(INDEX(tbl_Keuzes_ItemID,MATCH(LEFT(F62,1)&amp;"|"&amp;G62&amp;"|"&amp;H62,tbl_Keuzes_Key,0)),""))</f>
        <v/>
      </c>
      <c r="J62" s="25" t="str">
        <f aca="false">IFERROR(IF(I62="","",VLOOKUP(I62,Normtijden_Config!$A$4:$S$55,7,FALSE())),"")</f>
        <v/>
      </c>
      <c r="K62" s="23" t="str">
        <f aca="false">IFERROR(IF(I62="","",VLOOKUP(I62,Normtijden_Config!$A$4:$S$55,8,FALSE())),"")</f>
        <v/>
      </c>
      <c r="L62" s="25" t="str">
        <f aca="false">IF(I62="","",IFERROR(  IF(VLOOKUP(I62,Normtijden_Config!$A$4:$S$55,9,FALSE())&lt;&gt;"",     VLOOKUP(I62,Normtijden_Config!$A$4:$S$55,9,FALSE()),     IFERROR(-INDEX(tbl_Offsets_Wd,MATCH(K62&amp;"|"&amp;D62&amp;"|"&amp;E62,tbl_Offsets_Key,0)),"")),""))</f>
        <v/>
      </c>
      <c r="M62" s="23" t="str">
        <f aca="false">IFERROR(IF(I62="","",VLOOKUP(I62,Normtijden_Config!$A$4:$S$55,10,FALSE())),"")</f>
        <v/>
      </c>
      <c r="N62" s="23" t="str">
        <f aca="false">IFERROR(IF(I62="","",VLOOKUP(I62,Normtijden_Config!$A$4:$S$55,11,FALSE())),"")</f>
        <v/>
      </c>
      <c r="O62" s="21"/>
      <c r="P62" s="21"/>
      <c r="Q62" s="26"/>
      <c r="R62" s="26"/>
      <c r="S62" s="24" t="str">
        <f aca="false">IF(OR(C62="",L62=""),"",WORKDAY(C62,-L62))</f>
        <v/>
      </c>
      <c r="T62" s="24" t="str">
        <f aca="false">IF(OR(S62="",J62=""),"",WORKDAY(S62,-J62))</f>
        <v/>
      </c>
      <c r="U62" s="24" t="str">
        <f aca="true">IF(R62&lt;&gt;"",R62,IF(AND(Q62&lt;&gt;"",ISNUMBER(J62)),WORKDAY(Q62,J62),IF(AND(P62="Nodig",ISNUMBER(J62)),WORKDAY(TODAY(),J62),"")))</f>
        <v/>
      </c>
      <c r="V62" s="27" t="n">
        <f aca="false">IF(OR(P62="Afgerond",P62="Goedgekeurd",P62="N.v.t"),0,IF(OR(U62="",L62=""),0,WORKDAY(U62,L62)))</f>
        <v>0</v>
      </c>
      <c r="W62" s="25" t="str">
        <f aca="true">IF(P62="N.v.t","",IF(OR(P62="Afgerond",P62="Goedgekeurd"),"✓",IF(J62="","n.v.t.",IF(Q62="",J62,J62-NETWORKDAYS(Q62,TODAY())+1))))</f>
        <v>n.v.t.</v>
      </c>
      <c r="X62" s="23" t="str">
        <f aca="false">IF(OR(U62="",S62=""),"ONBEKEND",IF(U62&lt;=S62,"JA",IF(U62&lt;=C62,"KRAP","NEE")))</f>
        <v>ONBEKEND</v>
      </c>
      <c r="Y62" s="28" t="b">
        <f aca="true">IF(A62="",FALSE(),OR(X62="KRAP",AND(P62="Nodig",IFERROR(TODAY()&gt;=T62-10,FALSE())),AND(P62="Ingediend",ISNUMBER(W62),W62&lt;=5,W62&gt;0),P62="Afgewezen"))</f>
        <v>0</v>
      </c>
      <c r="Z62" s="28" t="b">
        <f aca="false">IF(A62="",FALSE(),AND(M62=TRUE(),OR(X62="NEE",AND(ISNUMBER(W62),W62&lt;0))))</f>
        <v>0</v>
      </c>
      <c r="AA62" s="28" t="b">
        <f aca="true">IF(A62="",FALSE(),AND(N62=TRUE(),OR(P62="Nodig",P62="Ingediend",P62="Afgewezen"),IFERROR(TODAY()&gt;S62,FALSE())))</f>
        <v>0</v>
      </c>
      <c r="AB62" s="29" t="str">
        <f aca="true">IF(A62="","",IF(P62="N.v.t","⚪",IF(OR(P62="Afgerond",P62="Goedgekeurd"),"🟢",IF(Z62=TRUE(),"🔴",IF(AA62=TRUE(),"🔴",IF(Y62=TRUE(),"🟠",IF(AND(F62="G-Schouw",J62=""),IF(P62="Ingediend","🟠",IF(AND(C62&lt;&gt;"",TODAY()&gt;C62-28),"🔴","🟠")),"🟢")))))))</f>
        <v/>
      </c>
      <c r="AC62" s="21"/>
      <c r="AD62" s="21"/>
      <c r="AE62" s="30"/>
      <c r="AF62" s="31"/>
    </row>
    <row r="63" customFormat="false" ht="15" hidden="false" customHeight="false" outlineLevel="0" collapsed="false">
      <c r="A63" s="21"/>
      <c r="B63" s="23" t="str">
        <f aca="false">IF(A63="","",IFERROR(INDEX(tbl_Proj_Naam,MATCH(A63,tbl_Proj_ID,0)),"—"))</f>
        <v/>
      </c>
      <c r="C63" s="24" t="str">
        <f aca="false">IF(A63="","",IFERROR(INDEX(tbl_Proj_GSU,MATCH(A63,tbl_Proj_ID,0)),""))</f>
        <v/>
      </c>
      <c r="D63" s="23" t="str">
        <f aca="false">IF(A63="","",IFERROR(INDEX(tbl_Proj_Rt,MATCH(A63,tbl_Proj_ID,0)),""))</f>
        <v/>
      </c>
      <c r="E63" s="23" t="str">
        <f aca="false">IF(A63="","",IFERROR(INDEX(tbl_Proj_Vt,MATCH(A63,tbl_Proj_ID,0)),""))</f>
        <v/>
      </c>
      <c r="F63" s="21"/>
      <c r="G63" s="21"/>
      <c r="H63" s="21"/>
      <c r="I63" s="23" t="str">
        <f aca="false">IF(OR(F63="",H63=""),"",IFERROR(INDEX(tbl_Keuzes_ItemID,MATCH(LEFT(F63,1)&amp;"|"&amp;G63&amp;"|"&amp;H63,tbl_Keuzes_Key,0)),""))</f>
        <v/>
      </c>
      <c r="J63" s="25" t="str">
        <f aca="false">IFERROR(IF(I63="","",VLOOKUP(I63,Normtijden_Config!$A$4:$S$55,7,FALSE())),"")</f>
        <v/>
      </c>
      <c r="K63" s="23" t="str">
        <f aca="false">IFERROR(IF(I63="","",VLOOKUP(I63,Normtijden_Config!$A$4:$S$55,8,FALSE())),"")</f>
        <v/>
      </c>
      <c r="L63" s="25" t="str">
        <f aca="false">IF(I63="","",IFERROR(  IF(VLOOKUP(I63,Normtijden_Config!$A$4:$S$55,9,FALSE())&lt;&gt;"",     VLOOKUP(I63,Normtijden_Config!$A$4:$S$55,9,FALSE()),     IFERROR(-INDEX(tbl_Offsets_Wd,MATCH(K63&amp;"|"&amp;D63&amp;"|"&amp;E63,tbl_Offsets_Key,0)),"")),""))</f>
        <v/>
      </c>
      <c r="M63" s="23" t="str">
        <f aca="false">IFERROR(IF(I63="","",VLOOKUP(I63,Normtijden_Config!$A$4:$S$55,10,FALSE())),"")</f>
        <v/>
      </c>
      <c r="N63" s="23" t="str">
        <f aca="false">IFERROR(IF(I63="","",VLOOKUP(I63,Normtijden_Config!$A$4:$S$55,11,FALSE())),"")</f>
        <v/>
      </c>
      <c r="O63" s="21"/>
      <c r="P63" s="21"/>
      <c r="Q63" s="26"/>
      <c r="R63" s="26"/>
      <c r="S63" s="24" t="str">
        <f aca="false">IF(OR(C63="",L63=""),"",WORKDAY(C63,-L63))</f>
        <v/>
      </c>
      <c r="T63" s="24" t="str">
        <f aca="false">IF(OR(S63="",J63=""),"",WORKDAY(S63,-J63))</f>
        <v/>
      </c>
      <c r="U63" s="24" t="str">
        <f aca="true">IF(R63&lt;&gt;"",R63,IF(AND(Q63&lt;&gt;"",ISNUMBER(J63)),WORKDAY(Q63,J63),IF(AND(P63="Nodig",ISNUMBER(J63)),WORKDAY(TODAY(),J63),"")))</f>
        <v/>
      </c>
      <c r="V63" s="27" t="n">
        <f aca="false">IF(OR(P63="Afgerond",P63="Goedgekeurd",P63="N.v.t"),0,IF(OR(U63="",L63=""),0,WORKDAY(U63,L63)))</f>
        <v>0</v>
      </c>
      <c r="W63" s="25" t="str">
        <f aca="true">IF(P63="N.v.t","",IF(OR(P63="Afgerond",P63="Goedgekeurd"),"✓",IF(J63="","n.v.t.",IF(Q63="",J63,J63-NETWORKDAYS(Q63,TODAY())+1))))</f>
        <v>n.v.t.</v>
      </c>
      <c r="X63" s="23" t="str">
        <f aca="false">IF(OR(U63="",S63=""),"ONBEKEND",IF(U63&lt;=S63,"JA",IF(U63&lt;=C63,"KRAP","NEE")))</f>
        <v>ONBEKEND</v>
      </c>
      <c r="Y63" s="28" t="b">
        <f aca="true">IF(A63="",FALSE(),OR(X63="KRAP",AND(P63="Nodig",IFERROR(TODAY()&gt;=T63-10,FALSE())),AND(P63="Ingediend",ISNUMBER(W63),W63&lt;=5,W63&gt;0),P63="Afgewezen"))</f>
        <v>0</v>
      </c>
      <c r="Z63" s="28" t="b">
        <f aca="false">IF(A63="",FALSE(),AND(M63=TRUE(),OR(X63="NEE",AND(ISNUMBER(W63),W63&lt;0))))</f>
        <v>0</v>
      </c>
      <c r="AA63" s="28" t="b">
        <f aca="true">IF(A63="",FALSE(),AND(N63=TRUE(),OR(P63="Nodig",P63="Ingediend",P63="Afgewezen"),IFERROR(TODAY()&gt;S63,FALSE())))</f>
        <v>0</v>
      </c>
      <c r="AB63" s="29" t="str">
        <f aca="true">IF(A63="","",IF(P63="N.v.t","⚪",IF(OR(P63="Afgerond",P63="Goedgekeurd"),"🟢",IF(Z63=TRUE(),"🔴",IF(AA63=TRUE(),"🔴",IF(Y63=TRUE(),"🟠",IF(AND(F63="G-Schouw",J63=""),IF(P63="Ingediend","🟠",IF(AND(C63&lt;&gt;"",TODAY()&gt;C63-28),"🔴","🟠")),"🟢")))))))</f>
        <v/>
      </c>
      <c r="AC63" s="21"/>
      <c r="AD63" s="21"/>
      <c r="AE63" s="30"/>
      <c r="AF63" s="31"/>
    </row>
    <row r="64" customFormat="false" ht="15" hidden="false" customHeight="false" outlineLevel="0" collapsed="false">
      <c r="A64" s="21"/>
      <c r="B64" s="23" t="str">
        <f aca="false">IF(A64="","",IFERROR(INDEX(tbl_Proj_Naam,MATCH(A64,tbl_Proj_ID,0)),"—"))</f>
        <v/>
      </c>
      <c r="C64" s="24" t="str">
        <f aca="false">IF(A64="","",IFERROR(INDEX(tbl_Proj_GSU,MATCH(A64,tbl_Proj_ID,0)),""))</f>
        <v/>
      </c>
      <c r="D64" s="23" t="str">
        <f aca="false">IF(A64="","",IFERROR(INDEX(tbl_Proj_Rt,MATCH(A64,tbl_Proj_ID,0)),""))</f>
        <v/>
      </c>
      <c r="E64" s="23" t="str">
        <f aca="false">IF(A64="","",IFERROR(INDEX(tbl_Proj_Vt,MATCH(A64,tbl_Proj_ID,0)),""))</f>
        <v/>
      </c>
      <c r="F64" s="21"/>
      <c r="G64" s="21"/>
      <c r="H64" s="21"/>
      <c r="I64" s="23" t="str">
        <f aca="false">IF(OR(F64="",H64=""),"",IFERROR(INDEX(tbl_Keuzes_ItemID,MATCH(LEFT(F64,1)&amp;"|"&amp;G64&amp;"|"&amp;H64,tbl_Keuzes_Key,0)),""))</f>
        <v/>
      </c>
      <c r="J64" s="25" t="str">
        <f aca="false">IFERROR(IF(I64="","",VLOOKUP(I64,Normtijden_Config!$A$4:$S$55,7,FALSE())),"")</f>
        <v/>
      </c>
      <c r="K64" s="23" t="str">
        <f aca="false">IFERROR(IF(I64="","",VLOOKUP(I64,Normtijden_Config!$A$4:$S$55,8,FALSE())),"")</f>
        <v/>
      </c>
      <c r="L64" s="25" t="str">
        <f aca="false">IF(I64="","",IFERROR(  IF(VLOOKUP(I64,Normtijden_Config!$A$4:$S$55,9,FALSE())&lt;&gt;"",     VLOOKUP(I64,Normtijden_Config!$A$4:$S$55,9,FALSE()),     IFERROR(-INDEX(tbl_Offsets_Wd,MATCH(K64&amp;"|"&amp;D64&amp;"|"&amp;E64,tbl_Offsets_Key,0)),"")),""))</f>
        <v/>
      </c>
      <c r="M64" s="23" t="str">
        <f aca="false">IFERROR(IF(I64="","",VLOOKUP(I64,Normtijden_Config!$A$4:$S$55,10,FALSE())),"")</f>
        <v/>
      </c>
      <c r="N64" s="23" t="str">
        <f aca="false">IFERROR(IF(I64="","",VLOOKUP(I64,Normtijden_Config!$A$4:$S$55,11,FALSE())),"")</f>
        <v/>
      </c>
      <c r="O64" s="21"/>
      <c r="P64" s="21"/>
      <c r="Q64" s="26"/>
      <c r="R64" s="26"/>
      <c r="S64" s="24" t="str">
        <f aca="false">IF(OR(C64="",L64=""),"",WORKDAY(C64,-L64))</f>
        <v/>
      </c>
      <c r="T64" s="24" t="str">
        <f aca="false">IF(OR(S64="",J64=""),"",WORKDAY(S64,-J64))</f>
        <v/>
      </c>
      <c r="U64" s="24" t="str">
        <f aca="true">IF(R64&lt;&gt;"",R64,IF(AND(Q64&lt;&gt;"",ISNUMBER(J64)),WORKDAY(Q64,J64),IF(AND(P64="Nodig",ISNUMBER(J64)),WORKDAY(TODAY(),J64),"")))</f>
        <v/>
      </c>
      <c r="V64" s="27" t="n">
        <f aca="false">IF(OR(P64="Afgerond",P64="Goedgekeurd",P64="N.v.t"),0,IF(OR(U64="",L64=""),0,WORKDAY(U64,L64)))</f>
        <v>0</v>
      </c>
      <c r="W64" s="25" t="str">
        <f aca="true">IF(P64="N.v.t","",IF(OR(P64="Afgerond",P64="Goedgekeurd"),"✓",IF(J64="","n.v.t.",IF(Q64="",J64,J64-NETWORKDAYS(Q64,TODAY())+1))))</f>
        <v>n.v.t.</v>
      </c>
      <c r="X64" s="23" t="str">
        <f aca="false">IF(OR(U64="",S64=""),"ONBEKEND",IF(U64&lt;=S64,"JA",IF(U64&lt;=C64,"KRAP","NEE")))</f>
        <v>ONBEKEND</v>
      </c>
      <c r="Y64" s="28" t="b">
        <f aca="true">IF(A64="",FALSE(),OR(X64="KRAP",AND(P64="Nodig",IFERROR(TODAY()&gt;=T64-10,FALSE())),AND(P64="Ingediend",ISNUMBER(W64),W64&lt;=5,W64&gt;0),P64="Afgewezen"))</f>
        <v>0</v>
      </c>
      <c r="Z64" s="28" t="b">
        <f aca="false">IF(A64="",FALSE(),AND(M64=TRUE(),OR(X64="NEE",AND(ISNUMBER(W64),W64&lt;0))))</f>
        <v>0</v>
      </c>
      <c r="AA64" s="28" t="b">
        <f aca="true">IF(A64="",FALSE(),AND(N64=TRUE(),OR(P64="Nodig",P64="Ingediend",P64="Afgewezen"),IFERROR(TODAY()&gt;S64,FALSE())))</f>
        <v>0</v>
      </c>
      <c r="AB64" s="29" t="str">
        <f aca="true">IF(A64="","",IF(P64="N.v.t","⚪",IF(OR(P64="Afgerond",P64="Goedgekeurd"),"🟢",IF(Z64=TRUE(),"🔴",IF(AA64=TRUE(),"🔴",IF(Y64=TRUE(),"🟠",IF(AND(F64="G-Schouw",J64=""),IF(P64="Ingediend","🟠",IF(AND(C64&lt;&gt;"",TODAY()&gt;C64-28),"🔴","🟠")),"🟢")))))))</f>
        <v/>
      </c>
      <c r="AC64" s="21"/>
      <c r="AD64" s="21"/>
      <c r="AE64" s="30"/>
      <c r="AF64" s="31"/>
    </row>
    <row r="65" customFormat="false" ht="15" hidden="false" customHeight="false" outlineLevel="0" collapsed="false">
      <c r="A65" s="21"/>
      <c r="B65" s="23" t="str">
        <f aca="false">IF(A65="","",IFERROR(INDEX(tbl_Proj_Naam,MATCH(A65,tbl_Proj_ID,0)),"—"))</f>
        <v/>
      </c>
      <c r="C65" s="24" t="str">
        <f aca="false">IF(A65="","",IFERROR(INDEX(tbl_Proj_GSU,MATCH(A65,tbl_Proj_ID,0)),""))</f>
        <v/>
      </c>
      <c r="D65" s="23" t="str">
        <f aca="false">IF(A65="","",IFERROR(INDEX(tbl_Proj_Rt,MATCH(A65,tbl_Proj_ID,0)),""))</f>
        <v/>
      </c>
      <c r="E65" s="23" t="str">
        <f aca="false">IF(A65="","",IFERROR(INDEX(tbl_Proj_Vt,MATCH(A65,tbl_Proj_ID,0)),""))</f>
        <v/>
      </c>
      <c r="F65" s="21"/>
      <c r="G65" s="21"/>
      <c r="H65" s="21"/>
      <c r="I65" s="23" t="str">
        <f aca="false">IF(OR(F65="",H65=""),"",IFERROR(INDEX(tbl_Keuzes_ItemID,MATCH(LEFT(F65,1)&amp;"|"&amp;G65&amp;"|"&amp;H65,tbl_Keuzes_Key,0)),""))</f>
        <v/>
      </c>
      <c r="J65" s="25" t="str">
        <f aca="false">IFERROR(IF(I65="","",VLOOKUP(I65,Normtijden_Config!$A$4:$S$55,7,FALSE())),"")</f>
        <v/>
      </c>
      <c r="K65" s="23" t="str">
        <f aca="false">IFERROR(IF(I65="","",VLOOKUP(I65,Normtijden_Config!$A$4:$S$55,8,FALSE())),"")</f>
        <v/>
      </c>
      <c r="L65" s="25" t="str">
        <f aca="false">IF(I65="","",IFERROR(  IF(VLOOKUP(I65,Normtijden_Config!$A$4:$S$55,9,FALSE())&lt;&gt;"",     VLOOKUP(I65,Normtijden_Config!$A$4:$S$55,9,FALSE()),     IFERROR(-INDEX(tbl_Offsets_Wd,MATCH(K65&amp;"|"&amp;D65&amp;"|"&amp;E65,tbl_Offsets_Key,0)),"")),""))</f>
        <v/>
      </c>
      <c r="M65" s="23" t="str">
        <f aca="false">IFERROR(IF(I65="","",VLOOKUP(I65,Normtijden_Config!$A$4:$S$55,10,FALSE())),"")</f>
        <v/>
      </c>
      <c r="N65" s="23" t="str">
        <f aca="false">IFERROR(IF(I65="","",VLOOKUP(I65,Normtijden_Config!$A$4:$S$55,11,FALSE())),"")</f>
        <v/>
      </c>
      <c r="O65" s="21"/>
      <c r="P65" s="21"/>
      <c r="Q65" s="26"/>
      <c r="R65" s="26"/>
      <c r="S65" s="24" t="str">
        <f aca="false">IF(OR(C65="",L65=""),"",WORKDAY(C65,-L65))</f>
        <v/>
      </c>
      <c r="T65" s="24" t="str">
        <f aca="false">IF(OR(S65="",J65=""),"",WORKDAY(S65,-J65))</f>
        <v/>
      </c>
      <c r="U65" s="24" t="str">
        <f aca="true">IF(R65&lt;&gt;"",R65,IF(AND(Q65&lt;&gt;"",ISNUMBER(J65)),WORKDAY(Q65,J65),IF(AND(P65="Nodig",ISNUMBER(J65)),WORKDAY(TODAY(),J65),"")))</f>
        <v/>
      </c>
      <c r="V65" s="27" t="n">
        <f aca="false">IF(OR(P65="Afgerond",P65="Goedgekeurd",P65="N.v.t"),0,IF(OR(U65="",L65=""),0,WORKDAY(U65,L65)))</f>
        <v>0</v>
      </c>
      <c r="W65" s="25" t="str">
        <f aca="true">IF(P65="N.v.t","",IF(OR(P65="Afgerond",P65="Goedgekeurd"),"✓",IF(J65="","n.v.t.",IF(Q65="",J65,J65-NETWORKDAYS(Q65,TODAY())+1))))</f>
        <v>n.v.t.</v>
      </c>
      <c r="X65" s="23" t="str">
        <f aca="false">IF(OR(U65="",S65=""),"ONBEKEND",IF(U65&lt;=S65,"JA",IF(U65&lt;=C65,"KRAP","NEE")))</f>
        <v>ONBEKEND</v>
      </c>
      <c r="Y65" s="28" t="b">
        <f aca="true">IF(A65="",FALSE(),OR(X65="KRAP",AND(P65="Nodig",IFERROR(TODAY()&gt;=T65-10,FALSE())),AND(P65="Ingediend",ISNUMBER(W65),W65&lt;=5,W65&gt;0),P65="Afgewezen"))</f>
        <v>0</v>
      </c>
      <c r="Z65" s="28" t="b">
        <f aca="false">IF(A65="",FALSE(),AND(M65=TRUE(),OR(X65="NEE",AND(ISNUMBER(W65),W65&lt;0))))</f>
        <v>0</v>
      </c>
      <c r="AA65" s="28" t="b">
        <f aca="true">IF(A65="",FALSE(),AND(N65=TRUE(),OR(P65="Nodig",P65="Ingediend",P65="Afgewezen"),IFERROR(TODAY()&gt;S65,FALSE())))</f>
        <v>0</v>
      </c>
      <c r="AB65" s="29" t="str">
        <f aca="true">IF(A65="","",IF(P65="N.v.t","⚪",IF(OR(P65="Afgerond",P65="Goedgekeurd"),"🟢",IF(Z65=TRUE(),"🔴",IF(AA65=TRUE(),"🔴",IF(Y65=TRUE(),"🟠",IF(AND(F65="G-Schouw",J65=""),IF(P65="Ingediend","🟠",IF(AND(C65&lt;&gt;"",TODAY()&gt;C65-28),"🔴","🟠")),"🟢")))))))</f>
        <v/>
      </c>
      <c r="AC65" s="21"/>
      <c r="AD65" s="21"/>
      <c r="AE65" s="30"/>
      <c r="AF65" s="31"/>
    </row>
    <row r="66" customFormat="false" ht="15" hidden="false" customHeight="false" outlineLevel="0" collapsed="false">
      <c r="A66" s="21"/>
      <c r="B66" s="23" t="str">
        <f aca="false">IF(A66="","",IFERROR(INDEX(tbl_Proj_Naam,MATCH(A66,tbl_Proj_ID,0)),"—"))</f>
        <v/>
      </c>
      <c r="C66" s="24" t="str">
        <f aca="false">IF(A66="","",IFERROR(INDEX(tbl_Proj_GSU,MATCH(A66,tbl_Proj_ID,0)),""))</f>
        <v/>
      </c>
      <c r="D66" s="23" t="str">
        <f aca="false">IF(A66="","",IFERROR(INDEX(tbl_Proj_Rt,MATCH(A66,tbl_Proj_ID,0)),""))</f>
        <v/>
      </c>
      <c r="E66" s="23" t="str">
        <f aca="false">IF(A66="","",IFERROR(INDEX(tbl_Proj_Vt,MATCH(A66,tbl_Proj_ID,0)),""))</f>
        <v/>
      </c>
      <c r="F66" s="21"/>
      <c r="G66" s="21"/>
      <c r="H66" s="21"/>
      <c r="I66" s="23" t="str">
        <f aca="false">IF(OR(F66="",H66=""),"",IFERROR(INDEX(tbl_Keuzes_ItemID,MATCH(LEFT(F66,1)&amp;"|"&amp;G66&amp;"|"&amp;H66,tbl_Keuzes_Key,0)),""))</f>
        <v/>
      </c>
      <c r="J66" s="25" t="str">
        <f aca="false">IFERROR(IF(I66="","",VLOOKUP(I66,Normtijden_Config!$A$4:$S$55,7,FALSE())),"")</f>
        <v/>
      </c>
      <c r="K66" s="23" t="str">
        <f aca="false">IFERROR(IF(I66="","",VLOOKUP(I66,Normtijden_Config!$A$4:$S$55,8,FALSE())),"")</f>
        <v/>
      </c>
      <c r="L66" s="25" t="str">
        <f aca="false">IF(I66="","",IFERROR(  IF(VLOOKUP(I66,Normtijden_Config!$A$4:$S$55,9,FALSE())&lt;&gt;"",     VLOOKUP(I66,Normtijden_Config!$A$4:$S$55,9,FALSE()),     IFERROR(-INDEX(tbl_Offsets_Wd,MATCH(K66&amp;"|"&amp;D66&amp;"|"&amp;E66,tbl_Offsets_Key,0)),"")),""))</f>
        <v/>
      </c>
      <c r="M66" s="23" t="str">
        <f aca="false">IFERROR(IF(I66="","",VLOOKUP(I66,Normtijden_Config!$A$4:$S$55,10,FALSE())),"")</f>
        <v/>
      </c>
      <c r="N66" s="23" t="str">
        <f aca="false">IFERROR(IF(I66="","",VLOOKUP(I66,Normtijden_Config!$A$4:$S$55,11,FALSE())),"")</f>
        <v/>
      </c>
      <c r="O66" s="21"/>
      <c r="P66" s="21"/>
      <c r="Q66" s="26"/>
      <c r="R66" s="26"/>
      <c r="S66" s="24" t="str">
        <f aca="false">IF(OR(C66="",L66=""),"",WORKDAY(C66,-L66))</f>
        <v/>
      </c>
      <c r="T66" s="24" t="str">
        <f aca="false">IF(OR(S66="",J66=""),"",WORKDAY(S66,-J66))</f>
        <v/>
      </c>
      <c r="U66" s="24" t="str">
        <f aca="true">IF(R66&lt;&gt;"",R66,IF(AND(Q66&lt;&gt;"",ISNUMBER(J66)),WORKDAY(Q66,J66),IF(AND(P66="Nodig",ISNUMBER(J66)),WORKDAY(TODAY(),J66),"")))</f>
        <v/>
      </c>
      <c r="V66" s="27" t="n">
        <f aca="false">IF(OR(P66="Afgerond",P66="Goedgekeurd",P66="N.v.t"),0,IF(OR(U66="",L66=""),0,WORKDAY(U66,L66)))</f>
        <v>0</v>
      </c>
      <c r="W66" s="25" t="str">
        <f aca="true">IF(P66="N.v.t","",IF(OR(P66="Afgerond",P66="Goedgekeurd"),"✓",IF(J66="","n.v.t.",IF(Q66="",J66,J66-NETWORKDAYS(Q66,TODAY())+1))))</f>
        <v>n.v.t.</v>
      </c>
      <c r="X66" s="23" t="str">
        <f aca="false">IF(OR(U66="",S66=""),"ONBEKEND",IF(U66&lt;=S66,"JA",IF(U66&lt;=C66,"KRAP","NEE")))</f>
        <v>ONBEKEND</v>
      </c>
      <c r="Y66" s="28" t="b">
        <f aca="true">IF(A66="",FALSE(),OR(X66="KRAP",AND(P66="Nodig",IFERROR(TODAY()&gt;=T66-10,FALSE())),AND(P66="Ingediend",ISNUMBER(W66),W66&lt;=5,W66&gt;0),P66="Afgewezen"))</f>
        <v>0</v>
      </c>
      <c r="Z66" s="28" t="b">
        <f aca="false">IF(A66="",FALSE(),AND(M66=TRUE(),OR(X66="NEE",AND(ISNUMBER(W66),W66&lt;0))))</f>
        <v>0</v>
      </c>
      <c r="AA66" s="28" t="b">
        <f aca="true">IF(A66="",FALSE(),AND(N66=TRUE(),OR(P66="Nodig",P66="Ingediend",P66="Afgewezen"),IFERROR(TODAY()&gt;S66,FALSE())))</f>
        <v>0</v>
      </c>
      <c r="AB66" s="29" t="str">
        <f aca="true">IF(A66="","",IF(P66="N.v.t","⚪",IF(OR(P66="Afgerond",P66="Goedgekeurd"),"🟢",IF(Z66=TRUE(),"🔴",IF(AA66=TRUE(),"🔴",IF(Y66=TRUE(),"🟠",IF(AND(F66="G-Schouw",J66=""),IF(P66="Ingediend","🟠",IF(AND(C66&lt;&gt;"",TODAY()&gt;C66-28),"🔴","🟠")),"🟢")))))))</f>
        <v/>
      </c>
      <c r="AC66" s="21"/>
      <c r="AD66" s="21"/>
      <c r="AE66" s="30"/>
      <c r="AF66" s="31"/>
    </row>
    <row r="67" customFormat="false" ht="15" hidden="false" customHeight="false" outlineLevel="0" collapsed="false">
      <c r="A67" s="21"/>
      <c r="B67" s="23" t="str">
        <f aca="false">IF(A67="","",IFERROR(INDEX(tbl_Proj_Naam,MATCH(A67,tbl_Proj_ID,0)),"—"))</f>
        <v/>
      </c>
      <c r="C67" s="24" t="str">
        <f aca="false">IF(A67="","",IFERROR(INDEX(tbl_Proj_GSU,MATCH(A67,tbl_Proj_ID,0)),""))</f>
        <v/>
      </c>
      <c r="D67" s="23" t="str">
        <f aca="false">IF(A67="","",IFERROR(INDEX(tbl_Proj_Rt,MATCH(A67,tbl_Proj_ID,0)),""))</f>
        <v/>
      </c>
      <c r="E67" s="23" t="str">
        <f aca="false">IF(A67="","",IFERROR(INDEX(tbl_Proj_Vt,MATCH(A67,tbl_Proj_ID,0)),""))</f>
        <v/>
      </c>
      <c r="F67" s="21"/>
      <c r="G67" s="21"/>
      <c r="H67" s="21"/>
      <c r="I67" s="23" t="str">
        <f aca="false">IF(OR(F67="",H67=""),"",IFERROR(INDEX(tbl_Keuzes_ItemID,MATCH(LEFT(F67,1)&amp;"|"&amp;G67&amp;"|"&amp;H67,tbl_Keuzes_Key,0)),""))</f>
        <v/>
      </c>
      <c r="J67" s="25" t="str">
        <f aca="false">IFERROR(IF(I67="","",VLOOKUP(I67,Normtijden_Config!$A$4:$S$55,7,FALSE())),"")</f>
        <v/>
      </c>
      <c r="K67" s="23" t="str">
        <f aca="false">IFERROR(IF(I67="","",VLOOKUP(I67,Normtijden_Config!$A$4:$S$55,8,FALSE())),"")</f>
        <v/>
      </c>
      <c r="L67" s="25" t="str">
        <f aca="false">IF(I67="","",IFERROR(  IF(VLOOKUP(I67,Normtijden_Config!$A$4:$S$55,9,FALSE())&lt;&gt;"",     VLOOKUP(I67,Normtijden_Config!$A$4:$S$55,9,FALSE()),     IFERROR(-INDEX(tbl_Offsets_Wd,MATCH(K67&amp;"|"&amp;D67&amp;"|"&amp;E67,tbl_Offsets_Key,0)),"")),""))</f>
        <v/>
      </c>
      <c r="M67" s="23" t="str">
        <f aca="false">IFERROR(IF(I67="","",VLOOKUP(I67,Normtijden_Config!$A$4:$S$55,10,FALSE())),"")</f>
        <v/>
      </c>
      <c r="N67" s="23" t="str">
        <f aca="false">IFERROR(IF(I67="","",VLOOKUP(I67,Normtijden_Config!$A$4:$S$55,11,FALSE())),"")</f>
        <v/>
      </c>
      <c r="O67" s="21"/>
      <c r="P67" s="21"/>
      <c r="Q67" s="26"/>
      <c r="R67" s="26"/>
      <c r="S67" s="24" t="str">
        <f aca="false">IF(OR(C67="",L67=""),"",WORKDAY(C67,-L67))</f>
        <v/>
      </c>
      <c r="T67" s="24" t="str">
        <f aca="false">IF(OR(S67="",J67=""),"",WORKDAY(S67,-J67))</f>
        <v/>
      </c>
      <c r="U67" s="24" t="str">
        <f aca="true">IF(R67&lt;&gt;"",R67,IF(AND(Q67&lt;&gt;"",ISNUMBER(J67)),WORKDAY(Q67,J67),IF(AND(P67="Nodig",ISNUMBER(J67)),WORKDAY(TODAY(),J67),"")))</f>
        <v/>
      </c>
      <c r="V67" s="27" t="n">
        <f aca="false">IF(OR(P67="Afgerond",P67="Goedgekeurd",P67="N.v.t"),0,IF(OR(U67="",L67=""),0,WORKDAY(U67,L67)))</f>
        <v>0</v>
      </c>
      <c r="W67" s="25" t="str">
        <f aca="true">IF(P67="N.v.t","",IF(OR(P67="Afgerond",P67="Goedgekeurd"),"✓",IF(J67="","n.v.t.",IF(Q67="",J67,J67-NETWORKDAYS(Q67,TODAY())+1))))</f>
        <v>n.v.t.</v>
      </c>
      <c r="X67" s="23" t="str">
        <f aca="false">IF(OR(U67="",S67=""),"ONBEKEND",IF(U67&lt;=S67,"JA",IF(U67&lt;=C67,"KRAP","NEE")))</f>
        <v>ONBEKEND</v>
      </c>
      <c r="Y67" s="28" t="b">
        <f aca="true">IF(A67="",FALSE(),OR(X67="KRAP",AND(P67="Nodig",IFERROR(TODAY()&gt;=T67-10,FALSE())),AND(P67="Ingediend",ISNUMBER(W67),W67&lt;=5,W67&gt;0),P67="Afgewezen"))</f>
        <v>0</v>
      </c>
      <c r="Z67" s="28" t="b">
        <f aca="false">IF(A67="",FALSE(),AND(M67=TRUE(),OR(X67="NEE",AND(ISNUMBER(W67),W67&lt;0))))</f>
        <v>0</v>
      </c>
      <c r="AA67" s="28" t="b">
        <f aca="true">IF(A67="",FALSE(),AND(N67=TRUE(),OR(P67="Nodig",P67="Ingediend",P67="Afgewezen"),IFERROR(TODAY()&gt;S67,FALSE())))</f>
        <v>0</v>
      </c>
      <c r="AB67" s="29" t="str">
        <f aca="true">IF(A67="","",IF(P67="N.v.t","⚪",IF(OR(P67="Afgerond",P67="Goedgekeurd"),"🟢",IF(Z67=TRUE(),"🔴",IF(AA67=TRUE(),"🔴",IF(Y67=TRUE(),"🟠",IF(AND(F67="G-Schouw",J67=""),IF(P67="Ingediend","🟠",IF(AND(C67&lt;&gt;"",TODAY()&gt;C67-28),"🔴","🟠")),"🟢")))))))</f>
        <v/>
      </c>
      <c r="AC67" s="21"/>
      <c r="AD67" s="21"/>
      <c r="AE67" s="30"/>
      <c r="AF67" s="31"/>
    </row>
    <row r="68" customFormat="false" ht="15" hidden="false" customHeight="false" outlineLevel="0" collapsed="false">
      <c r="A68" s="21"/>
      <c r="B68" s="23" t="str">
        <f aca="false">IF(A68="","",IFERROR(INDEX(tbl_Proj_Naam,MATCH(A68,tbl_Proj_ID,0)),"—"))</f>
        <v/>
      </c>
      <c r="C68" s="24" t="str">
        <f aca="false">IF(A68="","",IFERROR(INDEX(tbl_Proj_GSU,MATCH(A68,tbl_Proj_ID,0)),""))</f>
        <v/>
      </c>
      <c r="D68" s="23" t="str">
        <f aca="false">IF(A68="","",IFERROR(INDEX(tbl_Proj_Rt,MATCH(A68,tbl_Proj_ID,0)),""))</f>
        <v/>
      </c>
      <c r="E68" s="23" t="str">
        <f aca="false">IF(A68="","",IFERROR(INDEX(tbl_Proj_Vt,MATCH(A68,tbl_Proj_ID,0)),""))</f>
        <v/>
      </c>
      <c r="F68" s="21"/>
      <c r="G68" s="21"/>
      <c r="H68" s="21"/>
      <c r="I68" s="23" t="str">
        <f aca="false">IF(OR(F68="",H68=""),"",IFERROR(INDEX(tbl_Keuzes_ItemID,MATCH(LEFT(F68,1)&amp;"|"&amp;G68&amp;"|"&amp;H68,tbl_Keuzes_Key,0)),""))</f>
        <v/>
      </c>
      <c r="J68" s="25" t="str">
        <f aca="false">IFERROR(IF(I68="","",VLOOKUP(I68,Normtijden_Config!$A$4:$S$55,7,FALSE())),"")</f>
        <v/>
      </c>
      <c r="K68" s="23" t="str">
        <f aca="false">IFERROR(IF(I68="","",VLOOKUP(I68,Normtijden_Config!$A$4:$S$55,8,FALSE())),"")</f>
        <v/>
      </c>
      <c r="L68" s="25" t="str">
        <f aca="false">IF(I68="","",IFERROR(  IF(VLOOKUP(I68,Normtijden_Config!$A$4:$S$55,9,FALSE())&lt;&gt;"",     VLOOKUP(I68,Normtijden_Config!$A$4:$S$55,9,FALSE()),     IFERROR(-INDEX(tbl_Offsets_Wd,MATCH(K68&amp;"|"&amp;D68&amp;"|"&amp;E68,tbl_Offsets_Key,0)),"")),""))</f>
        <v/>
      </c>
      <c r="M68" s="23" t="str">
        <f aca="false">IFERROR(IF(I68="","",VLOOKUP(I68,Normtijden_Config!$A$4:$S$55,10,FALSE())),"")</f>
        <v/>
      </c>
      <c r="N68" s="23" t="str">
        <f aca="false">IFERROR(IF(I68="","",VLOOKUP(I68,Normtijden_Config!$A$4:$S$55,11,FALSE())),"")</f>
        <v/>
      </c>
      <c r="O68" s="21"/>
      <c r="P68" s="21"/>
      <c r="Q68" s="26"/>
      <c r="R68" s="26"/>
      <c r="S68" s="24" t="str">
        <f aca="false">IF(OR(C68="",L68=""),"",WORKDAY(C68,-L68))</f>
        <v/>
      </c>
      <c r="T68" s="24" t="str">
        <f aca="false">IF(OR(S68="",J68=""),"",WORKDAY(S68,-J68))</f>
        <v/>
      </c>
      <c r="U68" s="24" t="str">
        <f aca="true">IF(R68&lt;&gt;"",R68,IF(AND(Q68&lt;&gt;"",ISNUMBER(J68)),WORKDAY(Q68,J68),IF(AND(P68="Nodig",ISNUMBER(J68)),WORKDAY(TODAY(),J68),"")))</f>
        <v/>
      </c>
      <c r="V68" s="27" t="n">
        <f aca="false">IF(OR(P68="Afgerond",P68="Goedgekeurd",P68="N.v.t"),0,IF(OR(U68="",L68=""),0,WORKDAY(U68,L68)))</f>
        <v>0</v>
      </c>
      <c r="W68" s="25" t="str">
        <f aca="true">IF(P68="N.v.t","",IF(OR(P68="Afgerond",P68="Goedgekeurd"),"✓",IF(J68="","n.v.t.",IF(Q68="",J68,J68-NETWORKDAYS(Q68,TODAY())+1))))</f>
        <v>n.v.t.</v>
      </c>
      <c r="X68" s="23" t="str">
        <f aca="false">IF(OR(U68="",S68=""),"ONBEKEND",IF(U68&lt;=S68,"JA",IF(U68&lt;=C68,"KRAP","NEE")))</f>
        <v>ONBEKEND</v>
      </c>
      <c r="Y68" s="28" t="b">
        <f aca="true">IF(A68="",FALSE(),OR(X68="KRAP",AND(P68="Nodig",IFERROR(TODAY()&gt;=T68-10,FALSE())),AND(P68="Ingediend",ISNUMBER(W68),W68&lt;=5,W68&gt;0),P68="Afgewezen"))</f>
        <v>0</v>
      </c>
      <c r="Z68" s="28" t="b">
        <f aca="false">IF(A68="",FALSE(),AND(M68=TRUE(),OR(X68="NEE",AND(ISNUMBER(W68),W68&lt;0))))</f>
        <v>0</v>
      </c>
      <c r="AA68" s="28" t="b">
        <f aca="true">IF(A68="",FALSE(),AND(N68=TRUE(),OR(P68="Nodig",P68="Ingediend",P68="Afgewezen"),IFERROR(TODAY()&gt;S68,FALSE())))</f>
        <v>0</v>
      </c>
      <c r="AB68" s="29" t="str">
        <f aca="true">IF(A68="","",IF(P68="N.v.t","⚪",IF(OR(P68="Afgerond",P68="Goedgekeurd"),"🟢",IF(Z68=TRUE(),"🔴",IF(AA68=TRUE(),"🔴",IF(Y68=TRUE(),"🟠",IF(AND(F68="G-Schouw",J68=""),IF(P68="Ingediend","🟠",IF(AND(C68&lt;&gt;"",TODAY()&gt;C68-28),"🔴","🟠")),"🟢")))))))</f>
        <v/>
      </c>
      <c r="AC68" s="21"/>
      <c r="AD68" s="21"/>
      <c r="AE68" s="30"/>
      <c r="AF68" s="31"/>
    </row>
    <row r="69" customFormat="false" ht="15" hidden="false" customHeight="false" outlineLevel="0" collapsed="false">
      <c r="A69" s="21"/>
      <c r="B69" s="23" t="str">
        <f aca="false">IF(A69="","",IFERROR(INDEX(tbl_Proj_Naam,MATCH(A69,tbl_Proj_ID,0)),"—"))</f>
        <v/>
      </c>
      <c r="C69" s="24" t="str">
        <f aca="false">IF(A69="","",IFERROR(INDEX(tbl_Proj_GSU,MATCH(A69,tbl_Proj_ID,0)),""))</f>
        <v/>
      </c>
      <c r="D69" s="23" t="str">
        <f aca="false">IF(A69="","",IFERROR(INDEX(tbl_Proj_Rt,MATCH(A69,tbl_Proj_ID,0)),""))</f>
        <v/>
      </c>
      <c r="E69" s="23" t="str">
        <f aca="false">IF(A69="","",IFERROR(INDEX(tbl_Proj_Vt,MATCH(A69,tbl_Proj_ID,0)),""))</f>
        <v/>
      </c>
      <c r="F69" s="21"/>
      <c r="G69" s="21"/>
      <c r="H69" s="21"/>
      <c r="I69" s="23" t="str">
        <f aca="false">IF(OR(F69="",H69=""),"",IFERROR(INDEX(tbl_Keuzes_ItemID,MATCH(LEFT(F69,1)&amp;"|"&amp;G69&amp;"|"&amp;H69,tbl_Keuzes_Key,0)),""))</f>
        <v/>
      </c>
      <c r="J69" s="25" t="str">
        <f aca="false">IFERROR(IF(I69="","",VLOOKUP(I69,Normtijden_Config!$A$4:$S$55,7,FALSE())),"")</f>
        <v/>
      </c>
      <c r="K69" s="23" t="str">
        <f aca="false">IFERROR(IF(I69="","",VLOOKUP(I69,Normtijden_Config!$A$4:$S$55,8,FALSE())),"")</f>
        <v/>
      </c>
      <c r="L69" s="25" t="str">
        <f aca="false">IF(I69="","",IFERROR(  IF(VLOOKUP(I69,Normtijden_Config!$A$4:$S$55,9,FALSE())&lt;&gt;"",     VLOOKUP(I69,Normtijden_Config!$A$4:$S$55,9,FALSE()),     IFERROR(-INDEX(tbl_Offsets_Wd,MATCH(K69&amp;"|"&amp;D69&amp;"|"&amp;E69,tbl_Offsets_Key,0)),"")),""))</f>
        <v/>
      </c>
      <c r="M69" s="23" t="str">
        <f aca="false">IFERROR(IF(I69="","",VLOOKUP(I69,Normtijden_Config!$A$4:$S$55,10,FALSE())),"")</f>
        <v/>
      </c>
      <c r="N69" s="23" t="str">
        <f aca="false">IFERROR(IF(I69="","",VLOOKUP(I69,Normtijden_Config!$A$4:$S$55,11,FALSE())),"")</f>
        <v/>
      </c>
      <c r="O69" s="21"/>
      <c r="P69" s="21"/>
      <c r="Q69" s="26"/>
      <c r="R69" s="26"/>
      <c r="S69" s="24" t="str">
        <f aca="false">IF(OR(C69="",L69=""),"",WORKDAY(C69,-L69))</f>
        <v/>
      </c>
      <c r="T69" s="24" t="str">
        <f aca="false">IF(OR(S69="",J69=""),"",WORKDAY(S69,-J69))</f>
        <v/>
      </c>
      <c r="U69" s="24" t="str">
        <f aca="true">IF(R69&lt;&gt;"",R69,IF(AND(Q69&lt;&gt;"",ISNUMBER(J69)),WORKDAY(Q69,J69),IF(AND(P69="Nodig",ISNUMBER(J69)),WORKDAY(TODAY(),J69),"")))</f>
        <v/>
      </c>
      <c r="V69" s="27" t="n">
        <f aca="false">IF(OR(P69="Afgerond",P69="Goedgekeurd",P69="N.v.t"),0,IF(OR(U69="",L69=""),0,WORKDAY(U69,L69)))</f>
        <v>0</v>
      </c>
      <c r="W69" s="25" t="str">
        <f aca="true">IF(P69="N.v.t","",IF(OR(P69="Afgerond",P69="Goedgekeurd"),"✓",IF(J69="","n.v.t.",IF(Q69="",J69,J69-NETWORKDAYS(Q69,TODAY())+1))))</f>
        <v>n.v.t.</v>
      </c>
      <c r="X69" s="23" t="str">
        <f aca="false">IF(OR(U69="",S69=""),"ONBEKEND",IF(U69&lt;=S69,"JA",IF(U69&lt;=C69,"KRAP","NEE")))</f>
        <v>ONBEKEND</v>
      </c>
      <c r="Y69" s="28" t="b">
        <f aca="true">IF(A69="",FALSE(),OR(X69="KRAP",AND(P69="Nodig",IFERROR(TODAY()&gt;=T69-10,FALSE())),AND(P69="Ingediend",ISNUMBER(W69),W69&lt;=5,W69&gt;0),P69="Afgewezen"))</f>
        <v>0</v>
      </c>
      <c r="Z69" s="28" t="b">
        <f aca="false">IF(A69="",FALSE(),AND(M69=TRUE(),OR(X69="NEE",AND(ISNUMBER(W69),W69&lt;0))))</f>
        <v>0</v>
      </c>
      <c r="AA69" s="28" t="b">
        <f aca="true">IF(A69="",FALSE(),AND(N69=TRUE(),OR(P69="Nodig",P69="Ingediend",P69="Afgewezen"),IFERROR(TODAY()&gt;S69,FALSE())))</f>
        <v>0</v>
      </c>
      <c r="AB69" s="29" t="str">
        <f aca="true">IF(A69="","",IF(P69="N.v.t","⚪",IF(OR(P69="Afgerond",P69="Goedgekeurd"),"🟢",IF(Z69=TRUE(),"🔴",IF(AA69=TRUE(),"🔴",IF(Y69=TRUE(),"🟠",IF(AND(F69="G-Schouw",J69=""),IF(P69="Ingediend","🟠",IF(AND(C69&lt;&gt;"",TODAY()&gt;C69-28),"🔴","🟠")),"🟢")))))))</f>
        <v/>
      </c>
      <c r="AC69" s="21"/>
      <c r="AD69" s="21"/>
      <c r="AE69" s="30"/>
      <c r="AF69" s="31"/>
    </row>
    <row r="70" customFormat="false" ht="15" hidden="false" customHeight="false" outlineLevel="0" collapsed="false">
      <c r="A70" s="21"/>
      <c r="B70" s="23" t="str">
        <f aca="false">IF(A70="","",IFERROR(INDEX(tbl_Proj_Naam,MATCH(A70,tbl_Proj_ID,0)),"—"))</f>
        <v/>
      </c>
      <c r="C70" s="24" t="str">
        <f aca="false">IF(A70="","",IFERROR(INDEX(tbl_Proj_GSU,MATCH(A70,tbl_Proj_ID,0)),""))</f>
        <v/>
      </c>
      <c r="D70" s="23" t="str">
        <f aca="false">IF(A70="","",IFERROR(INDEX(tbl_Proj_Rt,MATCH(A70,tbl_Proj_ID,0)),""))</f>
        <v/>
      </c>
      <c r="E70" s="23" t="str">
        <f aca="false">IF(A70="","",IFERROR(INDEX(tbl_Proj_Vt,MATCH(A70,tbl_Proj_ID,0)),""))</f>
        <v/>
      </c>
      <c r="F70" s="21"/>
      <c r="G70" s="21"/>
      <c r="H70" s="21"/>
      <c r="I70" s="23" t="str">
        <f aca="false">IF(OR(F70="",H70=""),"",IFERROR(INDEX(tbl_Keuzes_ItemID,MATCH(LEFT(F70,1)&amp;"|"&amp;G70&amp;"|"&amp;H70,tbl_Keuzes_Key,0)),""))</f>
        <v/>
      </c>
      <c r="J70" s="25" t="str">
        <f aca="false">IFERROR(IF(I70="","",VLOOKUP(I70,Normtijden_Config!$A$4:$S$55,7,FALSE())),"")</f>
        <v/>
      </c>
      <c r="K70" s="23" t="str">
        <f aca="false">IFERROR(IF(I70="","",VLOOKUP(I70,Normtijden_Config!$A$4:$S$55,8,FALSE())),"")</f>
        <v/>
      </c>
      <c r="L70" s="25" t="str">
        <f aca="false">IF(I70="","",IFERROR(  IF(VLOOKUP(I70,Normtijden_Config!$A$4:$S$55,9,FALSE())&lt;&gt;"",     VLOOKUP(I70,Normtijden_Config!$A$4:$S$55,9,FALSE()),     IFERROR(-INDEX(tbl_Offsets_Wd,MATCH(K70&amp;"|"&amp;D70&amp;"|"&amp;E70,tbl_Offsets_Key,0)),"")),""))</f>
        <v/>
      </c>
      <c r="M70" s="23" t="str">
        <f aca="false">IFERROR(IF(I70="","",VLOOKUP(I70,Normtijden_Config!$A$4:$S$55,10,FALSE())),"")</f>
        <v/>
      </c>
      <c r="N70" s="23" t="str">
        <f aca="false">IFERROR(IF(I70="","",VLOOKUP(I70,Normtijden_Config!$A$4:$S$55,11,FALSE())),"")</f>
        <v/>
      </c>
      <c r="O70" s="21"/>
      <c r="P70" s="21"/>
      <c r="Q70" s="26"/>
      <c r="R70" s="26"/>
      <c r="S70" s="24" t="str">
        <f aca="false">IF(OR(C70="",L70=""),"",WORKDAY(C70,-L70))</f>
        <v/>
      </c>
      <c r="T70" s="24" t="str">
        <f aca="false">IF(OR(S70="",J70=""),"",WORKDAY(S70,-J70))</f>
        <v/>
      </c>
      <c r="U70" s="24" t="str">
        <f aca="true">IF(R70&lt;&gt;"",R70,IF(AND(Q70&lt;&gt;"",ISNUMBER(J70)),WORKDAY(Q70,J70),IF(AND(P70="Nodig",ISNUMBER(J70)),WORKDAY(TODAY(),J70),"")))</f>
        <v/>
      </c>
      <c r="V70" s="27" t="n">
        <f aca="false">IF(OR(P70="Afgerond",P70="Goedgekeurd",P70="N.v.t"),0,IF(OR(U70="",L70=""),0,WORKDAY(U70,L70)))</f>
        <v>0</v>
      </c>
      <c r="W70" s="25" t="str">
        <f aca="true">IF(P70="N.v.t","",IF(OR(P70="Afgerond",P70="Goedgekeurd"),"✓",IF(J70="","n.v.t.",IF(Q70="",J70,J70-NETWORKDAYS(Q70,TODAY())+1))))</f>
        <v>n.v.t.</v>
      </c>
      <c r="X70" s="23" t="str">
        <f aca="false">IF(OR(U70="",S70=""),"ONBEKEND",IF(U70&lt;=S70,"JA",IF(U70&lt;=C70,"KRAP","NEE")))</f>
        <v>ONBEKEND</v>
      </c>
      <c r="Y70" s="28" t="b">
        <f aca="true">IF(A70="",FALSE(),OR(X70="KRAP",AND(P70="Nodig",IFERROR(TODAY()&gt;=T70-10,FALSE())),AND(P70="Ingediend",ISNUMBER(W70),W70&lt;=5,W70&gt;0),P70="Afgewezen"))</f>
        <v>0</v>
      </c>
      <c r="Z70" s="28" t="b">
        <f aca="false">IF(A70="",FALSE(),AND(M70=TRUE(),OR(X70="NEE",AND(ISNUMBER(W70),W70&lt;0))))</f>
        <v>0</v>
      </c>
      <c r="AA70" s="28" t="b">
        <f aca="true">IF(A70="",FALSE(),AND(N70=TRUE(),OR(P70="Nodig",P70="Ingediend",P70="Afgewezen"),IFERROR(TODAY()&gt;S70,FALSE())))</f>
        <v>0</v>
      </c>
      <c r="AB70" s="29" t="str">
        <f aca="true">IF(A70="","",IF(P70="N.v.t","⚪",IF(OR(P70="Afgerond",P70="Goedgekeurd"),"🟢",IF(Z70=TRUE(),"🔴",IF(AA70=TRUE(),"🔴",IF(Y70=TRUE(),"🟠",IF(AND(F70="G-Schouw",J70=""),IF(P70="Ingediend","🟠",IF(AND(C70&lt;&gt;"",TODAY()&gt;C70-28),"🔴","🟠")),"🟢")))))))</f>
        <v/>
      </c>
      <c r="AC70" s="21"/>
      <c r="AD70" s="21"/>
      <c r="AE70" s="30"/>
      <c r="AF70" s="31"/>
    </row>
    <row r="71" customFormat="false" ht="15" hidden="false" customHeight="false" outlineLevel="0" collapsed="false">
      <c r="A71" s="21"/>
      <c r="B71" s="23" t="str">
        <f aca="false">IF(A71="","",IFERROR(INDEX(tbl_Proj_Naam,MATCH(A71,tbl_Proj_ID,0)),"—"))</f>
        <v/>
      </c>
      <c r="C71" s="24" t="str">
        <f aca="false">IF(A71="","",IFERROR(INDEX(tbl_Proj_GSU,MATCH(A71,tbl_Proj_ID,0)),""))</f>
        <v/>
      </c>
      <c r="D71" s="23" t="str">
        <f aca="false">IF(A71="","",IFERROR(INDEX(tbl_Proj_Rt,MATCH(A71,tbl_Proj_ID,0)),""))</f>
        <v/>
      </c>
      <c r="E71" s="23" t="str">
        <f aca="false">IF(A71="","",IFERROR(INDEX(tbl_Proj_Vt,MATCH(A71,tbl_Proj_ID,0)),""))</f>
        <v/>
      </c>
      <c r="F71" s="21"/>
      <c r="G71" s="21"/>
      <c r="H71" s="21"/>
      <c r="I71" s="23" t="str">
        <f aca="false">IF(OR(F71="",H71=""),"",IFERROR(INDEX(tbl_Keuzes_ItemID,MATCH(LEFT(F71,1)&amp;"|"&amp;G71&amp;"|"&amp;H71,tbl_Keuzes_Key,0)),""))</f>
        <v/>
      </c>
      <c r="J71" s="25" t="str">
        <f aca="false">IFERROR(IF(I71="","",VLOOKUP(I71,Normtijden_Config!$A$4:$S$55,7,FALSE())),"")</f>
        <v/>
      </c>
      <c r="K71" s="23" t="str">
        <f aca="false">IFERROR(IF(I71="","",VLOOKUP(I71,Normtijden_Config!$A$4:$S$55,8,FALSE())),"")</f>
        <v/>
      </c>
      <c r="L71" s="25" t="str">
        <f aca="false">IF(I71="","",IFERROR(  IF(VLOOKUP(I71,Normtijden_Config!$A$4:$S$55,9,FALSE())&lt;&gt;"",     VLOOKUP(I71,Normtijden_Config!$A$4:$S$55,9,FALSE()),     IFERROR(-INDEX(tbl_Offsets_Wd,MATCH(K71&amp;"|"&amp;D71&amp;"|"&amp;E71,tbl_Offsets_Key,0)),"")),""))</f>
        <v/>
      </c>
      <c r="M71" s="23" t="str">
        <f aca="false">IFERROR(IF(I71="","",VLOOKUP(I71,Normtijden_Config!$A$4:$S$55,10,FALSE())),"")</f>
        <v/>
      </c>
      <c r="N71" s="23" t="str">
        <f aca="false">IFERROR(IF(I71="","",VLOOKUP(I71,Normtijden_Config!$A$4:$S$55,11,FALSE())),"")</f>
        <v/>
      </c>
      <c r="O71" s="21"/>
      <c r="P71" s="21"/>
      <c r="Q71" s="26"/>
      <c r="R71" s="26"/>
      <c r="S71" s="24" t="str">
        <f aca="false">IF(OR(C71="",L71=""),"",WORKDAY(C71,-L71))</f>
        <v/>
      </c>
      <c r="T71" s="24" t="str">
        <f aca="false">IF(OR(S71="",J71=""),"",WORKDAY(S71,-J71))</f>
        <v/>
      </c>
      <c r="U71" s="24" t="str">
        <f aca="true">IF(R71&lt;&gt;"",R71,IF(AND(Q71&lt;&gt;"",ISNUMBER(J71)),WORKDAY(Q71,J71),IF(AND(P71="Nodig",ISNUMBER(J71)),WORKDAY(TODAY(),J71),"")))</f>
        <v/>
      </c>
      <c r="V71" s="27" t="n">
        <f aca="false">IF(OR(P71="Afgerond",P71="Goedgekeurd",P71="N.v.t"),0,IF(OR(U71="",L71=""),0,WORKDAY(U71,L71)))</f>
        <v>0</v>
      </c>
      <c r="W71" s="25" t="str">
        <f aca="true">IF(P71="N.v.t","",IF(OR(P71="Afgerond",P71="Goedgekeurd"),"✓",IF(J71="","n.v.t.",IF(Q71="",J71,J71-NETWORKDAYS(Q71,TODAY())+1))))</f>
        <v>n.v.t.</v>
      </c>
      <c r="X71" s="23" t="str">
        <f aca="false">IF(OR(U71="",S71=""),"ONBEKEND",IF(U71&lt;=S71,"JA",IF(U71&lt;=C71,"KRAP","NEE")))</f>
        <v>ONBEKEND</v>
      </c>
      <c r="Y71" s="28" t="b">
        <f aca="true">IF(A71="",FALSE(),OR(X71="KRAP",AND(P71="Nodig",IFERROR(TODAY()&gt;=T71-10,FALSE())),AND(P71="Ingediend",ISNUMBER(W71),W71&lt;=5,W71&gt;0),P71="Afgewezen"))</f>
        <v>0</v>
      </c>
      <c r="Z71" s="28" t="b">
        <f aca="false">IF(A71="",FALSE(),AND(M71=TRUE(),OR(X71="NEE",AND(ISNUMBER(W71),W71&lt;0))))</f>
        <v>0</v>
      </c>
      <c r="AA71" s="28" t="b">
        <f aca="true">IF(A71="",FALSE(),AND(N71=TRUE(),OR(P71="Nodig",P71="Ingediend",P71="Afgewezen"),IFERROR(TODAY()&gt;S71,FALSE())))</f>
        <v>0</v>
      </c>
      <c r="AB71" s="29" t="str">
        <f aca="true">IF(A71="","",IF(P71="N.v.t","⚪",IF(OR(P71="Afgerond",P71="Goedgekeurd"),"🟢",IF(Z71=TRUE(),"🔴",IF(AA71=TRUE(),"🔴",IF(Y71=TRUE(),"🟠",IF(AND(F71="G-Schouw",J71=""),IF(P71="Ingediend","🟠",IF(AND(C71&lt;&gt;"",TODAY()&gt;C71-28),"🔴","🟠")),"🟢")))))))</f>
        <v/>
      </c>
      <c r="AC71" s="21"/>
      <c r="AD71" s="21"/>
      <c r="AE71" s="30"/>
      <c r="AF71" s="31"/>
    </row>
    <row r="72" customFormat="false" ht="15" hidden="false" customHeight="false" outlineLevel="0" collapsed="false">
      <c r="A72" s="21"/>
      <c r="B72" s="23" t="str">
        <f aca="false">IF(A72="","",IFERROR(INDEX(tbl_Proj_Naam,MATCH(A72,tbl_Proj_ID,0)),"—"))</f>
        <v/>
      </c>
      <c r="C72" s="24" t="str">
        <f aca="false">IF(A72="","",IFERROR(INDEX(tbl_Proj_GSU,MATCH(A72,tbl_Proj_ID,0)),""))</f>
        <v/>
      </c>
      <c r="D72" s="23" t="str">
        <f aca="false">IF(A72="","",IFERROR(INDEX(tbl_Proj_Rt,MATCH(A72,tbl_Proj_ID,0)),""))</f>
        <v/>
      </c>
      <c r="E72" s="23" t="str">
        <f aca="false">IF(A72="","",IFERROR(INDEX(tbl_Proj_Vt,MATCH(A72,tbl_Proj_ID,0)),""))</f>
        <v/>
      </c>
      <c r="F72" s="21"/>
      <c r="G72" s="21"/>
      <c r="H72" s="21"/>
      <c r="I72" s="23" t="str">
        <f aca="false">IF(OR(F72="",H72=""),"",IFERROR(INDEX(tbl_Keuzes_ItemID,MATCH(LEFT(F72,1)&amp;"|"&amp;G72&amp;"|"&amp;H72,tbl_Keuzes_Key,0)),""))</f>
        <v/>
      </c>
      <c r="J72" s="25" t="str">
        <f aca="false">IFERROR(IF(I72="","",VLOOKUP(I72,Normtijden_Config!$A$4:$S$55,7,FALSE())),"")</f>
        <v/>
      </c>
      <c r="K72" s="23" t="str">
        <f aca="false">IFERROR(IF(I72="","",VLOOKUP(I72,Normtijden_Config!$A$4:$S$55,8,FALSE())),"")</f>
        <v/>
      </c>
      <c r="L72" s="25" t="str">
        <f aca="false">IF(I72="","",IFERROR(  IF(VLOOKUP(I72,Normtijden_Config!$A$4:$S$55,9,FALSE())&lt;&gt;"",     VLOOKUP(I72,Normtijden_Config!$A$4:$S$55,9,FALSE()),     IFERROR(-INDEX(tbl_Offsets_Wd,MATCH(K72&amp;"|"&amp;D72&amp;"|"&amp;E72,tbl_Offsets_Key,0)),"")),""))</f>
        <v/>
      </c>
      <c r="M72" s="23" t="str">
        <f aca="false">IFERROR(IF(I72="","",VLOOKUP(I72,Normtijden_Config!$A$4:$S$55,10,FALSE())),"")</f>
        <v/>
      </c>
      <c r="N72" s="23" t="str">
        <f aca="false">IFERROR(IF(I72="","",VLOOKUP(I72,Normtijden_Config!$A$4:$S$55,11,FALSE())),"")</f>
        <v/>
      </c>
      <c r="O72" s="21"/>
      <c r="P72" s="21"/>
      <c r="Q72" s="26"/>
      <c r="R72" s="26"/>
      <c r="S72" s="24" t="str">
        <f aca="false">IF(OR(C72="",L72=""),"",WORKDAY(C72,-L72))</f>
        <v/>
      </c>
      <c r="T72" s="24" t="str">
        <f aca="false">IF(OR(S72="",J72=""),"",WORKDAY(S72,-J72))</f>
        <v/>
      </c>
      <c r="U72" s="24" t="str">
        <f aca="true">IF(R72&lt;&gt;"",R72,IF(AND(Q72&lt;&gt;"",ISNUMBER(J72)),WORKDAY(Q72,J72),IF(AND(P72="Nodig",ISNUMBER(J72)),WORKDAY(TODAY(),J72),"")))</f>
        <v/>
      </c>
      <c r="V72" s="27" t="n">
        <f aca="false">IF(OR(P72="Afgerond",P72="Goedgekeurd",P72="N.v.t"),0,IF(OR(U72="",L72=""),0,WORKDAY(U72,L72)))</f>
        <v>0</v>
      </c>
      <c r="W72" s="25" t="str">
        <f aca="true">IF(P72="N.v.t","",IF(OR(P72="Afgerond",P72="Goedgekeurd"),"✓",IF(J72="","n.v.t.",IF(Q72="",J72,J72-NETWORKDAYS(Q72,TODAY())+1))))</f>
        <v>n.v.t.</v>
      </c>
      <c r="X72" s="23" t="str">
        <f aca="false">IF(OR(U72="",S72=""),"ONBEKEND",IF(U72&lt;=S72,"JA",IF(U72&lt;=C72,"KRAP","NEE")))</f>
        <v>ONBEKEND</v>
      </c>
      <c r="Y72" s="28" t="b">
        <f aca="true">IF(A72="",FALSE(),OR(X72="KRAP",AND(P72="Nodig",IFERROR(TODAY()&gt;=T72-10,FALSE())),AND(P72="Ingediend",ISNUMBER(W72),W72&lt;=5,W72&gt;0),P72="Afgewezen"))</f>
        <v>0</v>
      </c>
      <c r="Z72" s="28" t="b">
        <f aca="false">IF(A72="",FALSE(),AND(M72=TRUE(),OR(X72="NEE",AND(ISNUMBER(W72),W72&lt;0))))</f>
        <v>0</v>
      </c>
      <c r="AA72" s="28" t="b">
        <f aca="true">IF(A72="",FALSE(),AND(N72=TRUE(),OR(P72="Nodig",P72="Ingediend",P72="Afgewezen"),IFERROR(TODAY()&gt;S72,FALSE())))</f>
        <v>0</v>
      </c>
      <c r="AB72" s="29" t="str">
        <f aca="true">IF(A72="","",IF(P72="N.v.t","⚪",IF(OR(P72="Afgerond",P72="Goedgekeurd"),"🟢",IF(Z72=TRUE(),"🔴",IF(AA72=TRUE(),"🔴",IF(Y72=TRUE(),"🟠",IF(AND(F72="G-Schouw",J72=""),IF(P72="Ingediend","🟠",IF(AND(C72&lt;&gt;"",TODAY()&gt;C72-28),"🔴","🟠")),"🟢")))))))</f>
        <v/>
      </c>
      <c r="AC72" s="21"/>
      <c r="AD72" s="21"/>
      <c r="AE72" s="30"/>
      <c r="AF72" s="31"/>
    </row>
    <row r="73" customFormat="false" ht="15" hidden="false" customHeight="false" outlineLevel="0" collapsed="false">
      <c r="A73" s="21"/>
      <c r="B73" s="23" t="str">
        <f aca="false">IF(A73="","",IFERROR(INDEX(tbl_Proj_Naam,MATCH(A73,tbl_Proj_ID,0)),"—"))</f>
        <v/>
      </c>
      <c r="C73" s="24" t="str">
        <f aca="false">IF(A73="","",IFERROR(INDEX(tbl_Proj_GSU,MATCH(A73,tbl_Proj_ID,0)),""))</f>
        <v/>
      </c>
      <c r="D73" s="23" t="str">
        <f aca="false">IF(A73="","",IFERROR(INDEX(tbl_Proj_Rt,MATCH(A73,tbl_Proj_ID,0)),""))</f>
        <v/>
      </c>
      <c r="E73" s="23" t="str">
        <f aca="false">IF(A73="","",IFERROR(INDEX(tbl_Proj_Vt,MATCH(A73,tbl_Proj_ID,0)),""))</f>
        <v/>
      </c>
      <c r="F73" s="21"/>
      <c r="G73" s="21"/>
      <c r="H73" s="21"/>
      <c r="I73" s="23" t="str">
        <f aca="false">IF(OR(F73="",H73=""),"",IFERROR(INDEX(tbl_Keuzes_ItemID,MATCH(LEFT(F73,1)&amp;"|"&amp;G73&amp;"|"&amp;H73,tbl_Keuzes_Key,0)),""))</f>
        <v/>
      </c>
      <c r="J73" s="25" t="str">
        <f aca="false">IFERROR(IF(I73="","",VLOOKUP(I73,Normtijden_Config!$A$4:$S$55,7,FALSE())),"")</f>
        <v/>
      </c>
      <c r="K73" s="23" t="str">
        <f aca="false">IFERROR(IF(I73="","",VLOOKUP(I73,Normtijden_Config!$A$4:$S$55,8,FALSE())),"")</f>
        <v/>
      </c>
      <c r="L73" s="25" t="str">
        <f aca="false">IF(I73="","",IFERROR(  IF(VLOOKUP(I73,Normtijden_Config!$A$4:$S$55,9,FALSE())&lt;&gt;"",     VLOOKUP(I73,Normtijden_Config!$A$4:$S$55,9,FALSE()),     IFERROR(-INDEX(tbl_Offsets_Wd,MATCH(K73&amp;"|"&amp;D73&amp;"|"&amp;E73,tbl_Offsets_Key,0)),"")),""))</f>
        <v/>
      </c>
      <c r="M73" s="23" t="str">
        <f aca="false">IFERROR(IF(I73="","",VLOOKUP(I73,Normtijden_Config!$A$4:$S$55,10,FALSE())),"")</f>
        <v/>
      </c>
      <c r="N73" s="23" t="str">
        <f aca="false">IFERROR(IF(I73="","",VLOOKUP(I73,Normtijden_Config!$A$4:$S$55,11,FALSE())),"")</f>
        <v/>
      </c>
      <c r="O73" s="21"/>
      <c r="P73" s="21"/>
      <c r="Q73" s="26"/>
      <c r="R73" s="26"/>
      <c r="S73" s="24" t="str">
        <f aca="false">IF(OR(C73="",L73=""),"",WORKDAY(C73,-L73))</f>
        <v/>
      </c>
      <c r="T73" s="24" t="str">
        <f aca="false">IF(OR(S73="",J73=""),"",WORKDAY(S73,-J73))</f>
        <v/>
      </c>
      <c r="U73" s="24" t="str">
        <f aca="true">IF(R73&lt;&gt;"",R73,IF(AND(Q73&lt;&gt;"",ISNUMBER(J73)),WORKDAY(Q73,J73),IF(AND(P73="Nodig",ISNUMBER(J73)),WORKDAY(TODAY(),J73),"")))</f>
        <v/>
      </c>
      <c r="V73" s="27" t="n">
        <f aca="false">IF(OR(P73="Afgerond",P73="Goedgekeurd",P73="N.v.t"),0,IF(OR(U73="",L73=""),0,WORKDAY(U73,L73)))</f>
        <v>0</v>
      </c>
      <c r="W73" s="25" t="str">
        <f aca="true">IF(P73="N.v.t","",IF(OR(P73="Afgerond",P73="Goedgekeurd"),"✓",IF(J73="","n.v.t.",IF(Q73="",J73,J73-NETWORKDAYS(Q73,TODAY())+1))))</f>
        <v>n.v.t.</v>
      </c>
      <c r="X73" s="23" t="str">
        <f aca="false">IF(OR(U73="",S73=""),"ONBEKEND",IF(U73&lt;=S73,"JA",IF(U73&lt;=C73,"KRAP","NEE")))</f>
        <v>ONBEKEND</v>
      </c>
      <c r="Y73" s="28" t="b">
        <f aca="true">IF(A73="",FALSE(),OR(X73="KRAP",AND(P73="Nodig",IFERROR(TODAY()&gt;=T73-10,FALSE())),AND(P73="Ingediend",ISNUMBER(W73),W73&lt;=5,W73&gt;0),P73="Afgewezen"))</f>
        <v>0</v>
      </c>
      <c r="Z73" s="28" t="b">
        <f aca="false">IF(A73="",FALSE(),AND(M73=TRUE(),OR(X73="NEE",AND(ISNUMBER(W73),W73&lt;0))))</f>
        <v>0</v>
      </c>
      <c r="AA73" s="28" t="b">
        <f aca="true">IF(A73="",FALSE(),AND(N73=TRUE(),OR(P73="Nodig",P73="Ingediend",P73="Afgewezen"),IFERROR(TODAY()&gt;S73,FALSE())))</f>
        <v>0</v>
      </c>
      <c r="AB73" s="29" t="str">
        <f aca="true">IF(A73="","",IF(P73="N.v.t","⚪",IF(OR(P73="Afgerond",P73="Goedgekeurd"),"🟢",IF(Z73=TRUE(),"🔴",IF(AA73=TRUE(),"🔴",IF(Y73=TRUE(),"🟠",IF(AND(F73="G-Schouw",J73=""),IF(P73="Ingediend","🟠",IF(AND(C73&lt;&gt;"",TODAY()&gt;C73-28),"🔴","🟠")),"🟢")))))))</f>
        <v/>
      </c>
      <c r="AC73" s="21"/>
      <c r="AD73" s="21"/>
      <c r="AE73" s="30"/>
      <c r="AF73" s="31"/>
    </row>
    <row r="74" customFormat="false" ht="15" hidden="false" customHeight="false" outlineLevel="0" collapsed="false">
      <c r="A74" s="21"/>
      <c r="B74" s="23" t="str">
        <f aca="false">IF(A74="","",IFERROR(INDEX(tbl_Proj_Naam,MATCH(A74,tbl_Proj_ID,0)),"—"))</f>
        <v/>
      </c>
      <c r="C74" s="24" t="str">
        <f aca="false">IF(A74="","",IFERROR(INDEX(tbl_Proj_GSU,MATCH(A74,tbl_Proj_ID,0)),""))</f>
        <v/>
      </c>
      <c r="D74" s="23" t="str">
        <f aca="false">IF(A74="","",IFERROR(INDEX(tbl_Proj_Rt,MATCH(A74,tbl_Proj_ID,0)),""))</f>
        <v/>
      </c>
      <c r="E74" s="23" t="str">
        <f aca="false">IF(A74="","",IFERROR(INDEX(tbl_Proj_Vt,MATCH(A74,tbl_Proj_ID,0)),""))</f>
        <v/>
      </c>
      <c r="F74" s="21"/>
      <c r="G74" s="21"/>
      <c r="H74" s="21"/>
      <c r="I74" s="23" t="str">
        <f aca="false">IF(OR(F74="",H74=""),"",IFERROR(INDEX(tbl_Keuzes_ItemID,MATCH(LEFT(F74,1)&amp;"|"&amp;G74&amp;"|"&amp;H74,tbl_Keuzes_Key,0)),""))</f>
        <v/>
      </c>
      <c r="J74" s="25" t="str">
        <f aca="false">IFERROR(IF(I74="","",VLOOKUP(I74,Normtijden_Config!$A$4:$S$55,7,FALSE())),"")</f>
        <v/>
      </c>
      <c r="K74" s="23" t="str">
        <f aca="false">IFERROR(IF(I74="","",VLOOKUP(I74,Normtijden_Config!$A$4:$S$55,8,FALSE())),"")</f>
        <v/>
      </c>
      <c r="L74" s="25" t="str">
        <f aca="false">IF(I74="","",IFERROR(  IF(VLOOKUP(I74,Normtijden_Config!$A$4:$S$55,9,FALSE())&lt;&gt;"",     VLOOKUP(I74,Normtijden_Config!$A$4:$S$55,9,FALSE()),     IFERROR(-INDEX(tbl_Offsets_Wd,MATCH(K74&amp;"|"&amp;D74&amp;"|"&amp;E74,tbl_Offsets_Key,0)),"")),""))</f>
        <v/>
      </c>
      <c r="M74" s="23" t="str">
        <f aca="false">IFERROR(IF(I74="","",VLOOKUP(I74,Normtijden_Config!$A$4:$S$55,10,FALSE())),"")</f>
        <v/>
      </c>
      <c r="N74" s="23" t="str">
        <f aca="false">IFERROR(IF(I74="","",VLOOKUP(I74,Normtijden_Config!$A$4:$S$55,11,FALSE())),"")</f>
        <v/>
      </c>
      <c r="O74" s="21"/>
      <c r="P74" s="21"/>
      <c r="Q74" s="26"/>
      <c r="R74" s="26"/>
      <c r="S74" s="24" t="str">
        <f aca="false">IF(OR(C74="",L74=""),"",WORKDAY(C74,-L74))</f>
        <v/>
      </c>
      <c r="T74" s="24" t="str">
        <f aca="false">IF(OR(S74="",J74=""),"",WORKDAY(S74,-J74))</f>
        <v/>
      </c>
      <c r="U74" s="24" t="str">
        <f aca="true">IF(R74&lt;&gt;"",R74,IF(AND(Q74&lt;&gt;"",ISNUMBER(J74)),WORKDAY(Q74,J74),IF(AND(P74="Nodig",ISNUMBER(J74)),WORKDAY(TODAY(),J74),"")))</f>
        <v/>
      </c>
      <c r="V74" s="27" t="n">
        <f aca="false">IF(OR(P74="Afgerond",P74="Goedgekeurd",P74="N.v.t"),0,IF(OR(U74="",L74=""),0,WORKDAY(U74,L74)))</f>
        <v>0</v>
      </c>
      <c r="W74" s="25" t="str">
        <f aca="true">IF(P74="N.v.t","",IF(OR(P74="Afgerond",P74="Goedgekeurd"),"✓",IF(J74="","n.v.t.",IF(Q74="",J74,J74-NETWORKDAYS(Q74,TODAY())+1))))</f>
        <v>n.v.t.</v>
      </c>
      <c r="X74" s="23" t="str">
        <f aca="false">IF(OR(U74="",S74=""),"ONBEKEND",IF(U74&lt;=S74,"JA",IF(U74&lt;=C74,"KRAP","NEE")))</f>
        <v>ONBEKEND</v>
      </c>
      <c r="Y74" s="28" t="b">
        <f aca="true">IF(A74="",FALSE(),OR(X74="KRAP",AND(P74="Nodig",IFERROR(TODAY()&gt;=T74-10,FALSE())),AND(P74="Ingediend",ISNUMBER(W74),W74&lt;=5,W74&gt;0),P74="Afgewezen"))</f>
        <v>0</v>
      </c>
      <c r="Z74" s="28" t="b">
        <f aca="false">IF(A74="",FALSE(),AND(M74=TRUE(),OR(X74="NEE",AND(ISNUMBER(W74),W74&lt;0))))</f>
        <v>0</v>
      </c>
      <c r="AA74" s="28" t="b">
        <f aca="true">IF(A74="",FALSE(),AND(N74=TRUE(),OR(P74="Nodig",P74="Ingediend",P74="Afgewezen"),IFERROR(TODAY()&gt;S74,FALSE())))</f>
        <v>0</v>
      </c>
      <c r="AB74" s="29" t="str">
        <f aca="true">IF(A74="","",IF(P74="N.v.t","⚪",IF(OR(P74="Afgerond",P74="Goedgekeurd"),"🟢",IF(Z74=TRUE(),"🔴",IF(AA74=TRUE(),"🔴",IF(Y74=TRUE(),"🟠",IF(AND(F74="G-Schouw",J74=""),IF(P74="Ingediend","🟠",IF(AND(C74&lt;&gt;"",TODAY()&gt;C74-28),"🔴","🟠")),"🟢")))))))</f>
        <v/>
      </c>
      <c r="AC74" s="21"/>
      <c r="AD74" s="21"/>
      <c r="AE74" s="30"/>
      <c r="AF74" s="31"/>
    </row>
    <row r="75" customFormat="false" ht="15" hidden="false" customHeight="false" outlineLevel="0" collapsed="false">
      <c r="A75" s="21"/>
      <c r="B75" s="23" t="str">
        <f aca="false">IF(A75="","",IFERROR(INDEX(tbl_Proj_Naam,MATCH(A75,tbl_Proj_ID,0)),"—"))</f>
        <v/>
      </c>
      <c r="C75" s="24" t="str">
        <f aca="false">IF(A75="","",IFERROR(INDEX(tbl_Proj_GSU,MATCH(A75,tbl_Proj_ID,0)),""))</f>
        <v/>
      </c>
      <c r="D75" s="23" t="str">
        <f aca="false">IF(A75="","",IFERROR(INDEX(tbl_Proj_Rt,MATCH(A75,tbl_Proj_ID,0)),""))</f>
        <v/>
      </c>
      <c r="E75" s="23" t="str">
        <f aca="false">IF(A75="","",IFERROR(INDEX(tbl_Proj_Vt,MATCH(A75,tbl_Proj_ID,0)),""))</f>
        <v/>
      </c>
      <c r="F75" s="21"/>
      <c r="G75" s="21"/>
      <c r="H75" s="21"/>
      <c r="I75" s="23" t="str">
        <f aca="false">IF(OR(F75="",H75=""),"",IFERROR(INDEX(tbl_Keuzes_ItemID,MATCH(LEFT(F75,1)&amp;"|"&amp;G75&amp;"|"&amp;H75,tbl_Keuzes_Key,0)),""))</f>
        <v/>
      </c>
      <c r="J75" s="25" t="str">
        <f aca="false">IFERROR(IF(I75="","",VLOOKUP(I75,Normtijden_Config!$A$4:$S$55,7,FALSE())),"")</f>
        <v/>
      </c>
      <c r="K75" s="23" t="str">
        <f aca="false">IFERROR(IF(I75="","",VLOOKUP(I75,Normtijden_Config!$A$4:$S$55,8,FALSE())),"")</f>
        <v/>
      </c>
      <c r="L75" s="25" t="str">
        <f aca="false">IF(I75="","",IFERROR(  IF(VLOOKUP(I75,Normtijden_Config!$A$4:$S$55,9,FALSE())&lt;&gt;"",     VLOOKUP(I75,Normtijden_Config!$A$4:$S$55,9,FALSE()),     IFERROR(-INDEX(tbl_Offsets_Wd,MATCH(K75&amp;"|"&amp;D75&amp;"|"&amp;E75,tbl_Offsets_Key,0)),"")),""))</f>
        <v/>
      </c>
      <c r="M75" s="23" t="str">
        <f aca="false">IFERROR(IF(I75="","",VLOOKUP(I75,Normtijden_Config!$A$4:$S$55,10,FALSE())),"")</f>
        <v/>
      </c>
      <c r="N75" s="23" t="str">
        <f aca="false">IFERROR(IF(I75="","",VLOOKUP(I75,Normtijden_Config!$A$4:$S$55,11,FALSE())),"")</f>
        <v/>
      </c>
      <c r="O75" s="21"/>
      <c r="P75" s="21"/>
      <c r="Q75" s="26"/>
      <c r="R75" s="26"/>
      <c r="S75" s="24" t="str">
        <f aca="false">IF(OR(C75="",L75=""),"",WORKDAY(C75,-L75))</f>
        <v/>
      </c>
      <c r="T75" s="24" t="str">
        <f aca="false">IF(OR(S75="",J75=""),"",WORKDAY(S75,-J75))</f>
        <v/>
      </c>
      <c r="U75" s="24" t="str">
        <f aca="true">IF(R75&lt;&gt;"",R75,IF(AND(Q75&lt;&gt;"",ISNUMBER(J75)),WORKDAY(Q75,J75),IF(AND(P75="Nodig",ISNUMBER(J75)),WORKDAY(TODAY(),J75),"")))</f>
        <v/>
      </c>
      <c r="V75" s="27" t="n">
        <f aca="false">IF(OR(P75="Afgerond",P75="Goedgekeurd",P75="N.v.t"),0,IF(OR(U75="",L75=""),0,WORKDAY(U75,L75)))</f>
        <v>0</v>
      </c>
      <c r="W75" s="25" t="str">
        <f aca="true">IF(P75="N.v.t","",IF(OR(P75="Afgerond",P75="Goedgekeurd"),"✓",IF(J75="","n.v.t.",IF(Q75="",J75,J75-NETWORKDAYS(Q75,TODAY())+1))))</f>
        <v>n.v.t.</v>
      </c>
      <c r="X75" s="23" t="str">
        <f aca="false">IF(OR(U75="",S75=""),"ONBEKEND",IF(U75&lt;=S75,"JA",IF(U75&lt;=C75,"KRAP","NEE")))</f>
        <v>ONBEKEND</v>
      </c>
      <c r="Y75" s="28" t="b">
        <f aca="true">IF(A75="",FALSE(),OR(X75="KRAP",AND(P75="Nodig",IFERROR(TODAY()&gt;=T75-10,FALSE())),AND(P75="Ingediend",ISNUMBER(W75),W75&lt;=5,W75&gt;0),P75="Afgewezen"))</f>
        <v>0</v>
      </c>
      <c r="Z75" s="28" t="b">
        <f aca="false">IF(A75="",FALSE(),AND(M75=TRUE(),OR(X75="NEE",AND(ISNUMBER(W75),W75&lt;0))))</f>
        <v>0</v>
      </c>
      <c r="AA75" s="28" t="b">
        <f aca="true">IF(A75="",FALSE(),AND(N75=TRUE(),OR(P75="Nodig",P75="Ingediend",P75="Afgewezen"),IFERROR(TODAY()&gt;S75,FALSE())))</f>
        <v>0</v>
      </c>
      <c r="AB75" s="29" t="str">
        <f aca="true">IF(A75="","",IF(P75="N.v.t","⚪",IF(OR(P75="Afgerond",P75="Goedgekeurd"),"🟢",IF(Z75=TRUE(),"🔴",IF(AA75=TRUE(),"🔴",IF(Y75=TRUE(),"🟠",IF(AND(F75="G-Schouw",J75=""),IF(P75="Ingediend","🟠",IF(AND(C75&lt;&gt;"",TODAY()&gt;C75-28),"🔴","🟠")),"🟢")))))))</f>
        <v/>
      </c>
      <c r="AC75" s="21"/>
      <c r="AD75" s="21"/>
      <c r="AE75" s="30"/>
      <c r="AF75" s="31"/>
    </row>
    <row r="76" customFormat="false" ht="15" hidden="false" customHeight="false" outlineLevel="0" collapsed="false">
      <c r="A76" s="21"/>
      <c r="B76" s="23" t="str">
        <f aca="false">IF(A76="","",IFERROR(INDEX(tbl_Proj_Naam,MATCH(A76,tbl_Proj_ID,0)),"—"))</f>
        <v/>
      </c>
      <c r="C76" s="24" t="str">
        <f aca="false">IF(A76="","",IFERROR(INDEX(tbl_Proj_GSU,MATCH(A76,tbl_Proj_ID,0)),""))</f>
        <v/>
      </c>
      <c r="D76" s="23" t="str">
        <f aca="false">IF(A76="","",IFERROR(INDEX(tbl_Proj_Rt,MATCH(A76,tbl_Proj_ID,0)),""))</f>
        <v/>
      </c>
      <c r="E76" s="23" t="str">
        <f aca="false">IF(A76="","",IFERROR(INDEX(tbl_Proj_Vt,MATCH(A76,tbl_Proj_ID,0)),""))</f>
        <v/>
      </c>
      <c r="F76" s="21"/>
      <c r="G76" s="21"/>
      <c r="H76" s="21"/>
      <c r="I76" s="23" t="str">
        <f aca="false">IF(OR(F76="",H76=""),"",IFERROR(INDEX(tbl_Keuzes_ItemID,MATCH(LEFT(F76,1)&amp;"|"&amp;G76&amp;"|"&amp;H76,tbl_Keuzes_Key,0)),""))</f>
        <v/>
      </c>
      <c r="J76" s="25" t="str">
        <f aca="false">IFERROR(IF(I76="","",VLOOKUP(I76,Normtijden_Config!$A$4:$S$55,7,FALSE())),"")</f>
        <v/>
      </c>
      <c r="K76" s="23" t="str">
        <f aca="false">IFERROR(IF(I76="","",VLOOKUP(I76,Normtijden_Config!$A$4:$S$55,8,FALSE())),"")</f>
        <v/>
      </c>
      <c r="L76" s="25" t="str">
        <f aca="false">IF(I76="","",IFERROR(  IF(VLOOKUP(I76,Normtijden_Config!$A$4:$S$55,9,FALSE())&lt;&gt;"",     VLOOKUP(I76,Normtijden_Config!$A$4:$S$55,9,FALSE()),     IFERROR(-INDEX(tbl_Offsets_Wd,MATCH(K76&amp;"|"&amp;D76&amp;"|"&amp;E76,tbl_Offsets_Key,0)),"")),""))</f>
        <v/>
      </c>
      <c r="M76" s="23" t="str">
        <f aca="false">IFERROR(IF(I76="","",VLOOKUP(I76,Normtijden_Config!$A$4:$S$55,10,FALSE())),"")</f>
        <v/>
      </c>
      <c r="N76" s="23" t="str">
        <f aca="false">IFERROR(IF(I76="","",VLOOKUP(I76,Normtijden_Config!$A$4:$S$55,11,FALSE())),"")</f>
        <v/>
      </c>
      <c r="O76" s="21"/>
      <c r="P76" s="21"/>
      <c r="Q76" s="26"/>
      <c r="R76" s="26"/>
      <c r="S76" s="24" t="str">
        <f aca="false">IF(OR(C76="",L76=""),"",WORKDAY(C76,-L76))</f>
        <v/>
      </c>
      <c r="T76" s="24" t="str">
        <f aca="false">IF(OR(S76="",J76=""),"",WORKDAY(S76,-J76))</f>
        <v/>
      </c>
      <c r="U76" s="24" t="str">
        <f aca="true">IF(R76&lt;&gt;"",R76,IF(AND(Q76&lt;&gt;"",ISNUMBER(J76)),WORKDAY(Q76,J76),IF(AND(P76="Nodig",ISNUMBER(J76)),WORKDAY(TODAY(),J76),"")))</f>
        <v/>
      </c>
      <c r="V76" s="27" t="n">
        <f aca="false">IF(OR(P76="Afgerond",P76="Goedgekeurd",P76="N.v.t"),0,IF(OR(U76="",L76=""),0,WORKDAY(U76,L76)))</f>
        <v>0</v>
      </c>
      <c r="W76" s="25" t="str">
        <f aca="true">IF(P76="N.v.t","",IF(OR(P76="Afgerond",P76="Goedgekeurd"),"✓",IF(J76="","n.v.t.",IF(Q76="",J76,J76-NETWORKDAYS(Q76,TODAY())+1))))</f>
        <v>n.v.t.</v>
      </c>
      <c r="X76" s="23" t="str">
        <f aca="false">IF(OR(U76="",S76=""),"ONBEKEND",IF(U76&lt;=S76,"JA",IF(U76&lt;=C76,"KRAP","NEE")))</f>
        <v>ONBEKEND</v>
      </c>
      <c r="Y76" s="28" t="b">
        <f aca="true">IF(A76="",FALSE(),OR(X76="KRAP",AND(P76="Nodig",IFERROR(TODAY()&gt;=T76-10,FALSE())),AND(P76="Ingediend",ISNUMBER(W76),W76&lt;=5,W76&gt;0),P76="Afgewezen"))</f>
        <v>0</v>
      </c>
      <c r="Z76" s="28" t="b">
        <f aca="false">IF(A76="",FALSE(),AND(M76=TRUE(),OR(X76="NEE",AND(ISNUMBER(W76),W76&lt;0))))</f>
        <v>0</v>
      </c>
      <c r="AA76" s="28" t="b">
        <f aca="true">IF(A76="",FALSE(),AND(N76=TRUE(),OR(P76="Nodig",P76="Ingediend",P76="Afgewezen"),IFERROR(TODAY()&gt;S76,FALSE())))</f>
        <v>0</v>
      </c>
      <c r="AB76" s="29" t="str">
        <f aca="true">IF(A76="","",IF(P76="N.v.t","⚪",IF(OR(P76="Afgerond",P76="Goedgekeurd"),"🟢",IF(Z76=TRUE(),"🔴",IF(AA76=TRUE(),"🔴",IF(Y76=TRUE(),"🟠",IF(AND(F76="G-Schouw",J76=""),IF(P76="Ingediend","🟠",IF(AND(C76&lt;&gt;"",TODAY()&gt;C76-28),"🔴","🟠")),"🟢")))))))</f>
        <v/>
      </c>
      <c r="AC76" s="21"/>
      <c r="AD76" s="21"/>
      <c r="AE76" s="30"/>
      <c r="AF76" s="31"/>
    </row>
    <row r="77" customFormat="false" ht="15" hidden="false" customHeight="false" outlineLevel="0" collapsed="false">
      <c r="A77" s="21"/>
      <c r="B77" s="23" t="str">
        <f aca="false">IF(A77="","",IFERROR(INDEX(tbl_Proj_Naam,MATCH(A77,tbl_Proj_ID,0)),"—"))</f>
        <v/>
      </c>
      <c r="C77" s="24" t="str">
        <f aca="false">IF(A77="","",IFERROR(INDEX(tbl_Proj_GSU,MATCH(A77,tbl_Proj_ID,0)),""))</f>
        <v/>
      </c>
      <c r="D77" s="23" t="str">
        <f aca="false">IF(A77="","",IFERROR(INDEX(tbl_Proj_Rt,MATCH(A77,tbl_Proj_ID,0)),""))</f>
        <v/>
      </c>
      <c r="E77" s="23" t="str">
        <f aca="false">IF(A77="","",IFERROR(INDEX(tbl_Proj_Vt,MATCH(A77,tbl_Proj_ID,0)),""))</f>
        <v/>
      </c>
      <c r="F77" s="21"/>
      <c r="G77" s="21"/>
      <c r="H77" s="21"/>
      <c r="I77" s="23" t="str">
        <f aca="false">IF(OR(F77="",H77=""),"",IFERROR(INDEX(tbl_Keuzes_ItemID,MATCH(LEFT(F77,1)&amp;"|"&amp;G77&amp;"|"&amp;H77,tbl_Keuzes_Key,0)),""))</f>
        <v/>
      </c>
      <c r="J77" s="25" t="str">
        <f aca="false">IFERROR(IF(I77="","",VLOOKUP(I77,Normtijden_Config!$A$4:$S$55,7,FALSE())),"")</f>
        <v/>
      </c>
      <c r="K77" s="23" t="str">
        <f aca="false">IFERROR(IF(I77="","",VLOOKUP(I77,Normtijden_Config!$A$4:$S$55,8,FALSE())),"")</f>
        <v/>
      </c>
      <c r="L77" s="25" t="str">
        <f aca="false">IF(I77="","",IFERROR(  IF(VLOOKUP(I77,Normtijden_Config!$A$4:$S$55,9,FALSE())&lt;&gt;"",     VLOOKUP(I77,Normtijden_Config!$A$4:$S$55,9,FALSE()),     IFERROR(-INDEX(tbl_Offsets_Wd,MATCH(K77&amp;"|"&amp;D77&amp;"|"&amp;E77,tbl_Offsets_Key,0)),"")),""))</f>
        <v/>
      </c>
      <c r="M77" s="23" t="str">
        <f aca="false">IFERROR(IF(I77="","",VLOOKUP(I77,Normtijden_Config!$A$4:$S$55,10,FALSE())),"")</f>
        <v/>
      </c>
      <c r="N77" s="23" t="str">
        <f aca="false">IFERROR(IF(I77="","",VLOOKUP(I77,Normtijden_Config!$A$4:$S$55,11,FALSE())),"")</f>
        <v/>
      </c>
      <c r="O77" s="21"/>
      <c r="P77" s="21"/>
      <c r="Q77" s="26"/>
      <c r="R77" s="26"/>
      <c r="S77" s="24" t="str">
        <f aca="false">IF(OR(C77="",L77=""),"",WORKDAY(C77,-L77))</f>
        <v/>
      </c>
      <c r="T77" s="24" t="str">
        <f aca="false">IF(OR(S77="",J77=""),"",WORKDAY(S77,-J77))</f>
        <v/>
      </c>
      <c r="U77" s="24" t="str">
        <f aca="true">IF(R77&lt;&gt;"",R77,IF(AND(Q77&lt;&gt;"",ISNUMBER(J77)),WORKDAY(Q77,J77),IF(AND(P77="Nodig",ISNUMBER(J77)),WORKDAY(TODAY(),J77),"")))</f>
        <v/>
      </c>
      <c r="V77" s="27" t="n">
        <f aca="false">IF(OR(P77="Afgerond",P77="Goedgekeurd",P77="N.v.t"),0,IF(OR(U77="",L77=""),0,WORKDAY(U77,L77)))</f>
        <v>0</v>
      </c>
      <c r="W77" s="25" t="str">
        <f aca="true">IF(P77="N.v.t","",IF(OR(P77="Afgerond",P77="Goedgekeurd"),"✓",IF(J77="","n.v.t.",IF(Q77="",J77,J77-NETWORKDAYS(Q77,TODAY())+1))))</f>
        <v>n.v.t.</v>
      </c>
      <c r="X77" s="23" t="str">
        <f aca="false">IF(OR(U77="",S77=""),"ONBEKEND",IF(U77&lt;=S77,"JA",IF(U77&lt;=C77,"KRAP","NEE")))</f>
        <v>ONBEKEND</v>
      </c>
      <c r="Y77" s="28" t="b">
        <f aca="true">IF(A77="",FALSE(),OR(X77="KRAP",AND(P77="Nodig",IFERROR(TODAY()&gt;=T77-10,FALSE())),AND(P77="Ingediend",ISNUMBER(W77),W77&lt;=5,W77&gt;0),P77="Afgewezen"))</f>
        <v>0</v>
      </c>
      <c r="Z77" s="28" t="b">
        <f aca="false">IF(A77="",FALSE(),AND(M77=TRUE(),OR(X77="NEE",AND(ISNUMBER(W77),W77&lt;0))))</f>
        <v>0</v>
      </c>
      <c r="AA77" s="28" t="b">
        <f aca="true">IF(A77="",FALSE(),AND(N77=TRUE(),OR(P77="Nodig",P77="Ingediend",P77="Afgewezen"),IFERROR(TODAY()&gt;S77,FALSE())))</f>
        <v>0</v>
      </c>
      <c r="AB77" s="29" t="str">
        <f aca="true">IF(A77="","",IF(P77="N.v.t","⚪",IF(OR(P77="Afgerond",P77="Goedgekeurd"),"🟢",IF(Z77=TRUE(),"🔴",IF(AA77=TRUE(),"🔴",IF(Y77=TRUE(),"🟠",IF(AND(F77="G-Schouw",J77=""),IF(P77="Ingediend","🟠",IF(AND(C77&lt;&gt;"",TODAY()&gt;C77-28),"🔴","🟠")),"🟢")))))))</f>
        <v/>
      </c>
      <c r="AC77" s="21"/>
      <c r="AD77" s="21"/>
      <c r="AE77" s="30"/>
      <c r="AF77" s="31"/>
    </row>
    <row r="78" customFormat="false" ht="15" hidden="false" customHeight="false" outlineLevel="0" collapsed="false">
      <c r="A78" s="21"/>
      <c r="B78" s="23" t="str">
        <f aca="false">IF(A78="","",IFERROR(INDEX(tbl_Proj_Naam,MATCH(A78,tbl_Proj_ID,0)),"—"))</f>
        <v/>
      </c>
      <c r="C78" s="24" t="str">
        <f aca="false">IF(A78="","",IFERROR(INDEX(tbl_Proj_GSU,MATCH(A78,tbl_Proj_ID,0)),""))</f>
        <v/>
      </c>
      <c r="D78" s="23" t="str">
        <f aca="false">IF(A78="","",IFERROR(INDEX(tbl_Proj_Rt,MATCH(A78,tbl_Proj_ID,0)),""))</f>
        <v/>
      </c>
      <c r="E78" s="23" t="str">
        <f aca="false">IF(A78="","",IFERROR(INDEX(tbl_Proj_Vt,MATCH(A78,tbl_Proj_ID,0)),""))</f>
        <v/>
      </c>
      <c r="F78" s="21"/>
      <c r="G78" s="21"/>
      <c r="H78" s="21"/>
      <c r="I78" s="23" t="str">
        <f aca="false">IF(OR(F78="",H78=""),"",IFERROR(INDEX(tbl_Keuzes_ItemID,MATCH(LEFT(F78,1)&amp;"|"&amp;G78&amp;"|"&amp;H78,tbl_Keuzes_Key,0)),""))</f>
        <v/>
      </c>
      <c r="J78" s="25" t="str">
        <f aca="false">IFERROR(IF(I78="","",VLOOKUP(I78,Normtijden_Config!$A$4:$S$55,7,FALSE())),"")</f>
        <v/>
      </c>
      <c r="K78" s="23" t="str">
        <f aca="false">IFERROR(IF(I78="","",VLOOKUP(I78,Normtijden_Config!$A$4:$S$55,8,FALSE())),"")</f>
        <v/>
      </c>
      <c r="L78" s="25" t="str">
        <f aca="false">IF(I78="","",IFERROR(  IF(VLOOKUP(I78,Normtijden_Config!$A$4:$S$55,9,FALSE())&lt;&gt;"",     VLOOKUP(I78,Normtijden_Config!$A$4:$S$55,9,FALSE()),     IFERROR(-INDEX(tbl_Offsets_Wd,MATCH(K78&amp;"|"&amp;D78&amp;"|"&amp;E78,tbl_Offsets_Key,0)),"")),""))</f>
        <v/>
      </c>
      <c r="M78" s="23" t="str">
        <f aca="false">IFERROR(IF(I78="","",VLOOKUP(I78,Normtijden_Config!$A$4:$S$55,10,FALSE())),"")</f>
        <v/>
      </c>
      <c r="N78" s="23" t="str">
        <f aca="false">IFERROR(IF(I78="","",VLOOKUP(I78,Normtijden_Config!$A$4:$S$55,11,FALSE())),"")</f>
        <v/>
      </c>
      <c r="O78" s="21"/>
      <c r="P78" s="21"/>
      <c r="Q78" s="26"/>
      <c r="R78" s="26"/>
      <c r="S78" s="24" t="str">
        <f aca="false">IF(OR(C78="",L78=""),"",WORKDAY(C78,-L78))</f>
        <v/>
      </c>
      <c r="T78" s="24" t="str">
        <f aca="false">IF(OR(S78="",J78=""),"",WORKDAY(S78,-J78))</f>
        <v/>
      </c>
      <c r="U78" s="24" t="str">
        <f aca="true">IF(R78&lt;&gt;"",R78,IF(AND(Q78&lt;&gt;"",ISNUMBER(J78)),WORKDAY(Q78,J78),IF(AND(P78="Nodig",ISNUMBER(J78)),WORKDAY(TODAY(),J78),"")))</f>
        <v/>
      </c>
      <c r="V78" s="27" t="n">
        <f aca="false">IF(OR(P78="Afgerond",P78="Goedgekeurd",P78="N.v.t"),0,IF(OR(U78="",L78=""),0,WORKDAY(U78,L78)))</f>
        <v>0</v>
      </c>
      <c r="W78" s="25" t="str">
        <f aca="true">IF(P78="N.v.t","",IF(OR(P78="Afgerond",P78="Goedgekeurd"),"✓",IF(J78="","n.v.t.",IF(Q78="",J78,J78-NETWORKDAYS(Q78,TODAY())+1))))</f>
        <v>n.v.t.</v>
      </c>
      <c r="X78" s="23" t="str">
        <f aca="false">IF(OR(U78="",S78=""),"ONBEKEND",IF(U78&lt;=S78,"JA",IF(U78&lt;=C78,"KRAP","NEE")))</f>
        <v>ONBEKEND</v>
      </c>
      <c r="Y78" s="28" t="b">
        <f aca="true">IF(A78="",FALSE(),OR(X78="KRAP",AND(P78="Nodig",IFERROR(TODAY()&gt;=T78-10,FALSE())),AND(P78="Ingediend",ISNUMBER(W78),W78&lt;=5,W78&gt;0),P78="Afgewezen"))</f>
        <v>0</v>
      </c>
      <c r="Z78" s="28" t="b">
        <f aca="false">IF(A78="",FALSE(),AND(M78=TRUE(),OR(X78="NEE",AND(ISNUMBER(W78),W78&lt;0))))</f>
        <v>0</v>
      </c>
      <c r="AA78" s="28" t="b">
        <f aca="true">IF(A78="",FALSE(),AND(N78=TRUE(),OR(P78="Nodig",P78="Ingediend",P78="Afgewezen"),IFERROR(TODAY()&gt;S78,FALSE())))</f>
        <v>0</v>
      </c>
      <c r="AB78" s="29" t="str">
        <f aca="true">IF(A78="","",IF(P78="N.v.t","⚪",IF(OR(P78="Afgerond",P78="Goedgekeurd"),"🟢",IF(Z78=TRUE(),"🔴",IF(AA78=TRUE(),"🔴",IF(Y78=TRUE(),"🟠",IF(AND(F78="G-Schouw",J78=""),IF(P78="Ingediend","🟠",IF(AND(C78&lt;&gt;"",TODAY()&gt;C78-28),"🔴","🟠")),"🟢")))))))</f>
        <v/>
      </c>
      <c r="AC78" s="21"/>
      <c r="AD78" s="21"/>
      <c r="AE78" s="30"/>
      <c r="AF78" s="31"/>
    </row>
    <row r="79" customFormat="false" ht="15" hidden="false" customHeight="false" outlineLevel="0" collapsed="false">
      <c r="A79" s="21"/>
      <c r="B79" s="23" t="str">
        <f aca="false">IF(A79="","",IFERROR(INDEX(tbl_Proj_Naam,MATCH(A79,tbl_Proj_ID,0)),"—"))</f>
        <v/>
      </c>
      <c r="C79" s="24" t="str">
        <f aca="false">IF(A79="","",IFERROR(INDEX(tbl_Proj_GSU,MATCH(A79,tbl_Proj_ID,0)),""))</f>
        <v/>
      </c>
      <c r="D79" s="23" t="str">
        <f aca="false">IF(A79="","",IFERROR(INDEX(tbl_Proj_Rt,MATCH(A79,tbl_Proj_ID,0)),""))</f>
        <v/>
      </c>
      <c r="E79" s="23" t="str">
        <f aca="false">IF(A79="","",IFERROR(INDEX(tbl_Proj_Vt,MATCH(A79,tbl_Proj_ID,0)),""))</f>
        <v/>
      </c>
      <c r="F79" s="21"/>
      <c r="G79" s="21"/>
      <c r="H79" s="21"/>
      <c r="I79" s="23" t="str">
        <f aca="false">IF(OR(F79="",H79=""),"",IFERROR(INDEX(tbl_Keuzes_ItemID,MATCH(LEFT(F79,1)&amp;"|"&amp;G79&amp;"|"&amp;H79,tbl_Keuzes_Key,0)),""))</f>
        <v/>
      </c>
      <c r="J79" s="25" t="str">
        <f aca="false">IFERROR(IF(I79="","",VLOOKUP(I79,Normtijden_Config!$A$4:$S$55,7,FALSE())),"")</f>
        <v/>
      </c>
      <c r="K79" s="23" t="str">
        <f aca="false">IFERROR(IF(I79="","",VLOOKUP(I79,Normtijden_Config!$A$4:$S$55,8,FALSE())),"")</f>
        <v/>
      </c>
      <c r="L79" s="25" t="str">
        <f aca="false">IF(I79="","",IFERROR(  IF(VLOOKUP(I79,Normtijden_Config!$A$4:$S$55,9,FALSE())&lt;&gt;"",     VLOOKUP(I79,Normtijden_Config!$A$4:$S$55,9,FALSE()),     IFERROR(-INDEX(tbl_Offsets_Wd,MATCH(K79&amp;"|"&amp;D79&amp;"|"&amp;E79,tbl_Offsets_Key,0)),"")),""))</f>
        <v/>
      </c>
      <c r="M79" s="23" t="str">
        <f aca="false">IFERROR(IF(I79="","",VLOOKUP(I79,Normtijden_Config!$A$4:$S$55,10,FALSE())),"")</f>
        <v/>
      </c>
      <c r="N79" s="23" t="str">
        <f aca="false">IFERROR(IF(I79="","",VLOOKUP(I79,Normtijden_Config!$A$4:$S$55,11,FALSE())),"")</f>
        <v/>
      </c>
      <c r="O79" s="21"/>
      <c r="P79" s="21"/>
      <c r="Q79" s="26"/>
      <c r="R79" s="26"/>
      <c r="S79" s="24" t="str">
        <f aca="false">IF(OR(C79="",L79=""),"",WORKDAY(C79,-L79))</f>
        <v/>
      </c>
      <c r="T79" s="24" t="str">
        <f aca="false">IF(OR(S79="",J79=""),"",WORKDAY(S79,-J79))</f>
        <v/>
      </c>
      <c r="U79" s="24" t="str">
        <f aca="true">IF(R79&lt;&gt;"",R79,IF(AND(Q79&lt;&gt;"",ISNUMBER(J79)),WORKDAY(Q79,J79),IF(AND(P79="Nodig",ISNUMBER(J79)),WORKDAY(TODAY(),J79),"")))</f>
        <v/>
      </c>
      <c r="V79" s="27" t="n">
        <f aca="false">IF(OR(P79="Afgerond",P79="Goedgekeurd",P79="N.v.t"),0,IF(OR(U79="",L79=""),0,WORKDAY(U79,L79)))</f>
        <v>0</v>
      </c>
      <c r="W79" s="25" t="str">
        <f aca="true">IF(P79="N.v.t","",IF(OR(P79="Afgerond",P79="Goedgekeurd"),"✓",IF(J79="","n.v.t.",IF(Q79="",J79,J79-NETWORKDAYS(Q79,TODAY())+1))))</f>
        <v>n.v.t.</v>
      </c>
      <c r="X79" s="23" t="str">
        <f aca="false">IF(OR(U79="",S79=""),"ONBEKEND",IF(U79&lt;=S79,"JA",IF(U79&lt;=C79,"KRAP","NEE")))</f>
        <v>ONBEKEND</v>
      </c>
      <c r="Y79" s="28" t="b">
        <f aca="true">IF(A79="",FALSE(),OR(X79="KRAP",AND(P79="Nodig",IFERROR(TODAY()&gt;=T79-10,FALSE())),AND(P79="Ingediend",ISNUMBER(W79),W79&lt;=5,W79&gt;0),P79="Afgewezen"))</f>
        <v>0</v>
      </c>
      <c r="Z79" s="28" t="b">
        <f aca="false">IF(A79="",FALSE(),AND(M79=TRUE(),OR(X79="NEE",AND(ISNUMBER(W79),W79&lt;0))))</f>
        <v>0</v>
      </c>
      <c r="AA79" s="28" t="b">
        <f aca="true">IF(A79="",FALSE(),AND(N79=TRUE(),OR(P79="Nodig",P79="Ingediend",P79="Afgewezen"),IFERROR(TODAY()&gt;S79,FALSE())))</f>
        <v>0</v>
      </c>
      <c r="AB79" s="29" t="str">
        <f aca="true">IF(A79="","",IF(P79="N.v.t","⚪",IF(OR(P79="Afgerond",P79="Goedgekeurd"),"🟢",IF(Z79=TRUE(),"🔴",IF(AA79=TRUE(),"🔴",IF(Y79=TRUE(),"🟠",IF(AND(F79="G-Schouw",J79=""),IF(P79="Ingediend","🟠",IF(AND(C79&lt;&gt;"",TODAY()&gt;C79-28),"🔴","🟠")),"🟢")))))))</f>
        <v/>
      </c>
      <c r="AC79" s="21"/>
      <c r="AD79" s="21"/>
      <c r="AE79" s="30"/>
      <c r="AF79" s="31"/>
    </row>
    <row r="80" customFormat="false" ht="15" hidden="false" customHeight="false" outlineLevel="0" collapsed="false">
      <c r="A80" s="21"/>
      <c r="B80" s="23" t="str">
        <f aca="false">IF(A80="","",IFERROR(INDEX(tbl_Proj_Naam,MATCH(A80,tbl_Proj_ID,0)),"—"))</f>
        <v/>
      </c>
      <c r="C80" s="24" t="str">
        <f aca="false">IF(A80="","",IFERROR(INDEX(tbl_Proj_GSU,MATCH(A80,tbl_Proj_ID,0)),""))</f>
        <v/>
      </c>
      <c r="D80" s="23" t="str">
        <f aca="false">IF(A80="","",IFERROR(INDEX(tbl_Proj_Rt,MATCH(A80,tbl_Proj_ID,0)),""))</f>
        <v/>
      </c>
      <c r="E80" s="23" t="str">
        <f aca="false">IF(A80="","",IFERROR(INDEX(tbl_Proj_Vt,MATCH(A80,tbl_Proj_ID,0)),""))</f>
        <v/>
      </c>
      <c r="F80" s="21"/>
      <c r="G80" s="21"/>
      <c r="H80" s="21"/>
      <c r="I80" s="23" t="str">
        <f aca="false">IF(OR(F80="",H80=""),"",IFERROR(INDEX(tbl_Keuzes_ItemID,MATCH(LEFT(F80,1)&amp;"|"&amp;G80&amp;"|"&amp;H80,tbl_Keuzes_Key,0)),""))</f>
        <v/>
      </c>
      <c r="J80" s="25" t="str">
        <f aca="false">IFERROR(IF(I80="","",VLOOKUP(I80,Normtijden_Config!$A$4:$S$55,7,FALSE())),"")</f>
        <v/>
      </c>
      <c r="K80" s="23" t="str">
        <f aca="false">IFERROR(IF(I80="","",VLOOKUP(I80,Normtijden_Config!$A$4:$S$55,8,FALSE())),"")</f>
        <v/>
      </c>
      <c r="L80" s="25" t="str">
        <f aca="false">IF(I80="","",IFERROR(  IF(VLOOKUP(I80,Normtijden_Config!$A$4:$S$55,9,FALSE())&lt;&gt;"",     VLOOKUP(I80,Normtijden_Config!$A$4:$S$55,9,FALSE()),     IFERROR(-INDEX(tbl_Offsets_Wd,MATCH(K80&amp;"|"&amp;D80&amp;"|"&amp;E80,tbl_Offsets_Key,0)),"")),""))</f>
        <v/>
      </c>
      <c r="M80" s="23" t="str">
        <f aca="false">IFERROR(IF(I80="","",VLOOKUP(I80,Normtijden_Config!$A$4:$S$55,10,FALSE())),"")</f>
        <v/>
      </c>
      <c r="N80" s="23" t="str">
        <f aca="false">IFERROR(IF(I80="","",VLOOKUP(I80,Normtijden_Config!$A$4:$S$55,11,FALSE())),"")</f>
        <v/>
      </c>
      <c r="O80" s="21"/>
      <c r="P80" s="21"/>
      <c r="Q80" s="26"/>
      <c r="R80" s="26"/>
      <c r="S80" s="24" t="str">
        <f aca="false">IF(OR(C80="",L80=""),"",WORKDAY(C80,-L80))</f>
        <v/>
      </c>
      <c r="T80" s="24" t="str">
        <f aca="false">IF(OR(S80="",J80=""),"",WORKDAY(S80,-J80))</f>
        <v/>
      </c>
      <c r="U80" s="24" t="str">
        <f aca="true">IF(R80&lt;&gt;"",R80,IF(AND(Q80&lt;&gt;"",ISNUMBER(J80)),WORKDAY(Q80,J80),IF(AND(P80="Nodig",ISNUMBER(J80)),WORKDAY(TODAY(),J80),"")))</f>
        <v/>
      </c>
      <c r="V80" s="27" t="n">
        <f aca="false">IF(OR(P80="Afgerond",P80="Goedgekeurd",P80="N.v.t"),0,IF(OR(U80="",L80=""),0,WORKDAY(U80,L80)))</f>
        <v>0</v>
      </c>
      <c r="W80" s="25" t="str">
        <f aca="true">IF(P80="N.v.t","",IF(OR(P80="Afgerond",P80="Goedgekeurd"),"✓",IF(J80="","n.v.t.",IF(Q80="",J80,J80-NETWORKDAYS(Q80,TODAY())+1))))</f>
        <v>n.v.t.</v>
      </c>
      <c r="X80" s="23" t="str">
        <f aca="false">IF(OR(U80="",S80=""),"ONBEKEND",IF(U80&lt;=S80,"JA",IF(U80&lt;=C80,"KRAP","NEE")))</f>
        <v>ONBEKEND</v>
      </c>
      <c r="Y80" s="28" t="b">
        <f aca="true">IF(A80="",FALSE(),OR(X80="KRAP",AND(P80="Nodig",IFERROR(TODAY()&gt;=T80-10,FALSE())),AND(P80="Ingediend",ISNUMBER(W80),W80&lt;=5,W80&gt;0),P80="Afgewezen"))</f>
        <v>0</v>
      </c>
      <c r="Z80" s="28" t="b">
        <f aca="false">IF(A80="",FALSE(),AND(M80=TRUE(),OR(X80="NEE",AND(ISNUMBER(W80),W80&lt;0))))</f>
        <v>0</v>
      </c>
      <c r="AA80" s="28" t="b">
        <f aca="true">IF(A80="",FALSE(),AND(N80=TRUE(),OR(P80="Nodig",P80="Ingediend",P80="Afgewezen"),IFERROR(TODAY()&gt;S80,FALSE())))</f>
        <v>0</v>
      </c>
      <c r="AB80" s="29" t="str">
        <f aca="true">IF(A80="","",IF(P80="N.v.t","⚪",IF(OR(P80="Afgerond",P80="Goedgekeurd"),"🟢",IF(Z80=TRUE(),"🔴",IF(AA80=TRUE(),"🔴",IF(Y80=TRUE(),"🟠",IF(AND(F80="G-Schouw",J80=""),IF(P80="Ingediend","🟠",IF(AND(C80&lt;&gt;"",TODAY()&gt;C80-28),"🔴","🟠")),"🟢")))))))</f>
        <v/>
      </c>
      <c r="AC80" s="21"/>
      <c r="AD80" s="21"/>
      <c r="AE80" s="30"/>
      <c r="AF80" s="31"/>
    </row>
    <row r="81" customFormat="false" ht="15" hidden="false" customHeight="false" outlineLevel="0" collapsed="false">
      <c r="A81" s="21"/>
      <c r="B81" s="23" t="str">
        <f aca="false">IF(A81="","",IFERROR(INDEX(tbl_Proj_Naam,MATCH(A81,tbl_Proj_ID,0)),"—"))</f>
        <v/>
      </c>
      <c r="C81" s="24" t="str">
        <f aca="false">IF(A81="","",IFERROR(INDEX(tbl_Proj_GSU,MATCH(A81,tbl_Proj_ID,0)),""))</f>
        <v/>
      </c>
      <c r="D81" s="23" t="str">
        <f aca="false">IF(A81="","",IFERROR(INDEX(tbl_Proj_Rt,MATCH(A81,tbl_Proj_ID,0)),""))</f>
        <v/>
      </c>
      <c r="E81" s="23" t="str">
        <f aca="false">IF(A81="","",IFERROR(INDEX(tbl_Proj_Vt,MATCH(A81,tbl_Proj_ID,0)),""))</f>
        <v/>
      </c>
      <c r="F81" s="21"/>
      <c r="G81" s="21"/>
      <c r="H81" s="21"/>
      <c r="I81" s="23" t="str">
        <f aca="false">IF(OR(F81="",H81=""),"",IFERROR(INDEX(tbl_Keuzes_ItemID,MATCH(LEFT(F81,1)&amp;"|"&amp;G81&amp;"|"&amp;H81,tbl_Keuzes_Key,0)),""))</f>
        <v/>
      </c>
      <c r="J81" s="25" t="str">
        <f aca="false">IFERROR(IF(I81="","",VLOOKUP(I81,Normtijden_Config!$A$4:$S$55,7,FALSE())),"")</f>
        <v/>
      </c>
      <c r="K81" s="23" t="str">
        <f aca="false">IFERROR(IF(I81="","",VLOOKUP(I81,Normtijden_Config!$A$4:$S$55,8,FALSE())),"")</f>
        <v/>
      </c>
      <c r="L81" s="25" t="str">
        <f aca="false">IF(I81="","",IFERROR(  IF(VLOOKUP(I81,Normtijden_Config!$A$4:$S$55,9,FALSE())&lt;&gt;"",     VLOOKUP(I81,Normtijden_Config!$A$4:$S$55,9,FALSE()),     IFERROR(-INDEX(tbl_Offsets_Wd,MATCH(K81&amp;"|"&amp;D81&amp;"|"&amp;E81,tbl_Offsets_Key,0)),"")),""))</f>
        <v/>
      </c>
      <c r="M81" s="23" t="str">
        <f aca="false">IFERROR(IF(I81="","",VLOOKUP(I81,Normtijden_Config!$A$4:$S$55,10,FALSE())),"")</f>
        <v/>
      </c>
      <c r="N81" s="23" t="str">
        <f aca="false">IFERROR(IF(I81="","",VLOOKUP(I81,Normtijden_Config!$A$4:$S$55,11,FALSE())),"")</f>
        <v/>
      </c>
      <c r="O81" s="21"/>
      <c r="P81" s="21"/>
      <c r="Q81" s="26"/>
      <c r="R81" s="26"/>
      <c r="S81" s="24" t="str">
        <f aca="false">IF(OR(C81="",L81=""),"",WORKDAY(C81,-L81))</f>
        <v/>
      </c>
      <c r="T81" s="24" t="str">
        <f aca="false">IF(OR(S81="",J81=""),"",WORKDAY(S81,-J81))</f>
        <v/>
      </c>
      <c r="U81" s="24" t="str">
        <f aca="true">IF(R81&lt;&gt;"",R81,IF(AND(Q81&lt;&gt;"",ISNUMBER(J81)),WORKDAY(Q81,J81),IF(AND(P81="Nodig",ISNUMBER(J81)),WORKDAY(TODAY(),J81),"")))</f>
        <v/>
      </c>
      <c r="V81" s="27" t="n">
        <f aca="false">IF(OR(P81="Afgerond",P81="Goedgekeurd",P81="N.v.t"),0,IF(OR(U81="",L81=""),0,WORKDAY(U81,L81)))</f>
        <v>0</v>
      </c>
      <c r="W81" s="25" t="str">
        <f aca="true">IF(P81="N.v.t","",IF(OR(P81="Afgerond",P81="Goedgekeurd"),"✓",IF(J81="","n.v.t.",IF(Q81="",J81,J81-NETWORKDAYS(Q81,TODAY())+1))))</f>
        <v>n.v.t.</v>
      </c>
      <c r="X81" s="23" t="str">
        <f aca="false">IF(OR(U81="",S81=""),"ONBEKEND",IF(U81&lt;=S81,"JA",IF(U81&lt;=C81,"KRAP","NEE")))</f>
        <v>ONBEKEND</v>
      </c>
      <c r="Y81" s="28" t="b">
        <f aca="true">IF(A81="",FALSE(),OR(X81="KRAP",AND(P81="Nodig",IFERROR(TODAY()&gt;=T81-10,FALSE())),AND(P81="Ingediend",ISNUMBER(W81),W81&lt;=5,W81&gt;0),P81="Afgewezen"))</f>
        <v>0</v>
      </c>
      <c r="Z81" s="28" t="b">
        <f aca="false">IF(A81="",FALSE(),AND(M81=TRUE(),OR(X81="NEE",AND(ISNUMBER(W81),W81&lt;0))))</f>
        <v>0</v>
      </c>
      <c r="AA81" s="28" t="b">
        <f aca="true">IF(A81="",FALSE(),AND(N81=TRUE(),OR(P81="Nodig",P81="Ingediend",P81="Afgewezen"),IFERROR(TODAY()&gt;S81,FALSE())))</f>
        <v>0</v>
      </c>
      <c r="AB81" s="29" t="str">
        <f aca="true">IF(A81="","",IF(P81="N.v.t","⚪",IF(OR(P81="Afgerond",P81="Goedgekeurd"),"🟢",IF(Z81=TRUE(),"🔴",IF(AA81=TRUE(),"🔴",IF(Y81=TRUE(),"🟠",IF(AND(F81="G-Schouw",J81=""),IF(P81="Ingediend","🟠",IF(AND(C81&lt;&gt;"",TODAY()&gt;C81-28),"🔴","🟠")),"🟢")))))))</f>
        <v/>
      </c>
      <c r="AC81" s="21"/>
      <c r="AD81" s="21"/>
      <c r="AE81" s="30"/>
      <c r="AF81" s="31"/>
    </row>
    <row r="82" customFormat="false" ht="15" hidden="false" customHeight="false" outlineLevel="0" collapsed="false">
      <c r="A82" s="21"/>
      <c r="B82" s="23" t="str">
        <f aca="false">IF(A82="","",IFERROR(INDEX(tbl_Proj_Naam,MATCH(A82,tbl_Proj_ID,0)),"—"))</f>
        <v/>
      </c>
      <c r="C82" s="24" t="str">
        <f aca="false">IF(A82="","",IFERROR(INDEX(tbl_Proj_GSU,MATCH(A82,tbl_Proj_ID,0)),""))</f>
        <v/>
      </c>
      <c r="D82" s="23" t="str">
        <f aca="false">IF(A82="","",IFERROR(INDEX(tbl_Proj_Rt,MATCH(A82,tbl_Proj_ID,0)),""))</f>
        <v/>
      </c>
      <c r="E82" s="23" t="str">
        <f aca="false">IF(A82="","",IFERROR(INDEX(tbl_Proj_Vt,MATCH(A82,tbl_Proj_ID,0)),""))</f>
        <v/>
      </c>
      <c r="F82" s="21"/>
      <c r="G82" s="21"/>
      <c r="H82" s="21"/>
      <c r="I82" s="23" t="str">
        <f aca="false">IF(OR(F82="",H82=""),"",IFERROR(INDEX(tbl_Keuzes_ItemID,MATCH(LEFT(F82,1)&amp;"|"&amp;G82&amp;"|"&amp;H82,tbl_Keuzes_Key,0)),""))</f>
        <v/>
      </c>
      <c r="J82" s="25" t="str">
        <f aca="false">IFERROR(IF(I82="","",VLOOKUP(I82,Normtijden_Config!$A$4:$S$55,7,FALSE())),"")</f>
        <v/>
      </c>
      <c r="K82" s="23" t="str">
        <f aca="false">IFERROR(IF(I82="","",VLOOKUP(I82,Normtijden_Config!$A$4:$S$55,8,FALSE())),"")</f>
        <v/>
      </c>
      <c r="L82" s="25" t="str">
        <f aca="false">IF(I82="","",IFERROR(  IF(VLOOKUP(I82,Normtijden_Config!$A$4:$S$55,9,FALSE())&lt;&gt;"",     VLOOKUP(I82,Normtijden_Config!$A$4:$S$55,9,FALSE()),     IFERROR(-INDEX(tbl_Offsets_Wd,MATCH(K82&amp;"|"&amp;D82&amp;"|"&amp;E82,tbl_Offsets_Key,0)),"")),""))</f>
        <v/>
      </c>
      <c r="M82" s="23" t="str">
        <f aca="false">IFERROR(IF(I82="","",VLOOKUP(I82,Normtijden_Config!$A$4:$S$55,10,FALSE())),"")</f>
        <v/>
      </c>
      <c r="N82" s="23" t="str">
        <f aca="false">IFERROR(IF(I82="","",VLOOKUP(I82,Normtijden_Config!$A$4:$S$55,11,FALSE())),"")</f>
        <v/>
      </c>
      <c r="O82" s="21"/>
      <c r="P82" s="21"/>
      <c r="Q82" s="26"/>
      <c r="R82" s="26"/>
      <c r="S82" s="24" t="str">
        <f aca="false">IF(OR(C82="",L82=""),"",WORKDAY(C82,-L82))</f>
        <v/>
      </c>
      <c r="T82" s="24" t="str">
        <f aca="false">IF(OR(S82="",J82=""),"",WORKDAY(S82,-J82))</f>
        <v/>
      </c>
      <c r="U82" s="24" t="str">
        <f aca="true">IF(R82&lt;&gt;"",R82,IF(AND(Q82&lt;&gt;"",ISNUMBER(J82)),WORKDAY(Q82,J82),IF(AND(P82="Nodig",ISNUMBER(J82)),WORKDAY(TODAY(),J82),"")))</f>
        <v/>
      </c>
      <c r="V82" s="27" t="n">
        <f aca="false">IF(OR(P82="Afgerond",P82="Goedgekeurd",P82="N.v.t"),0,IF(OR(U82="",L82=""),0,WORKDAY(U82,L82)))</f>
        <v>0</v>
      </c>
      <c r="W82" s="25" t="str">
        <f aca="true">IF(P82="N.v.t","",IF(OR(P82="Afgerond",P82="Goedgekeurd"),"✓",IF(J82="","n.v.t.",IF(Q82="",J82,J82-NETWORKDAYS(Q82,TODAY())+1))))</f>
        <v>n.v.t.</v>
      </c>
      <c r="X82" s="23" t="str">
        <f aca="false">IF(OR(U82="",S82=""),"ONBEKEND",IF(U82&lt;=S82,"JA",IF(U82&lt;=C82,"KRAP","NEE")))</f>
        <v>ONBEKEND</v>
      </c>
      <c r="Y82" s="28" t="b">
        <f aca="true">IF(A82="",FALSE(),OR(X82="KRAP",AND(P82="Nodig",IFERROR(TODAY()&gt;=T82-10,FALSE())),AND(P82="Ingediend",ISNUMBER(W82),W82&lt;=5,W82&gt;0),P82="Afgewezen"))</f>
        <v>0</v>
      </c>
      <c r="Z82" s="28" t="b">
        <f aca="false">IF(A82="",FALSE(),AND(M82=TRUE(),OR(X82="NEE",AND(ISNUMBER(W82),W82&lt;0))))</f>
        <v>0</v>
      </c>
      <c r="AA82" s="28" t="b">
        <f aca="true">IF(A82="",FALSE(),AND(N82=TRUE(),OR(P82="Nodig",P82="Ingediend",P82="Afgewezen"),IFERROR(TODAY()&gt;S82,FALSE())))</f>
        <v>0</v>
      </c>
      <c r="AB82" s="29" t="str">
        <f aca="true">IF(A82="","",IF(P82="N.v.t","⚪",IF(OR(P82="Afgerond",P82="Goedgekeurd"),"🟢",IF(Z82=TRUE(),"🔴",IF(AA82=TRUE(),"🔴",IF(Y82=TRUE(),"🟠",IF(AND(F82="G-Schouw",J82=""),IF(P82="Ingediend","🟠",IF(AND(C82&lt;&gt;"",TODAY()&gt;C82-28),"🔴","🟠")),"🟢")))))))</f>
        <v/>
      </c>
      <c r="AC82" s="21"/>
      <c r="AD82" s="21"/>
      <c r="AE82" s="30"/>
      <c r="AF82" s="31"/>
    </row>
    <row r="83" customFormat="false" ht="15" hidden="false" customHeight="false" outlineLevel="0" collapsed="false">
      <c r="A83" s="21"/>
      <c r="B83" s="23" t="str">
        <f aca="false">IF(A83="","",IFERROR(INDEX(tbl_Proj_Naam,MATCH(A83,tbl_Proj_ID,0)),"—"))</f>
        <v/>
      </c>
      <c r="C83" s="24" t="str">
        <f aca="false">IF(A83="","",IFERROR(INDEX(tbl_Proj_GSU,MATCH(A83,tbl_Proj_ID,0)),""))</f>
        <v/>
      </c>
      <c r="D83" s="23" t="str">
        <f aca="false">IF(A83="","",IFERROR(INDEX(tbl_Proj_Rt,MATCH(A83,tbl_Proj_ID,0)),""))</f>
        <v/>
      </c>
      <c r="E83" s="23" t="str">
        <f aca="false">IF(A83="","",IFERROR(INDEX(tbl_Proj_Vt,MATCH(A83,tbl_Proj_ID,0)),""))</f>
        <v/>
      </c>
      <c r="F83" s="21"/>
      <c r="G83" s="21"/>
      <c r="H83" s="21"/>
      <c r="I83" s="23" t="str">
        <f aca="false">IF(OR(F83="",H83=""),"",IFERROR(INDEX(tbl_Keuzes_ItemID,MATCH(LEFT(F83,1)&amp;"|"&amp;G83&amp;"|"&amp;H83,tbl_Keuzes_Key,0)),""))</f>
        <v/>
      </c>
      <c r="J83" s="25" t="str">
        <f aca="false">IFERROR(IF(I83="","",VLOOKUP(I83,Normtijden_Config!$A$4:$S$55,7,FALSE())),"")</f>
        <v/>
      </c>
      <c r="K83" s="23" t="str">
        <f aca="false">IFERROR(IF(I83="","",VLOOKUP(I83,Normtijden_Config!$A$4:$S$55,8,FALSE())),"")</f>
        <v/>
      </c>
      <c r="L83" s="25" t="str">
        <f aca="false">IF(I83="","",IFERROR(  IF(VLOOKUP(I83,Normtijden_Config!$A$4:$S$55,9,FALSE())&lt;&gt;"",     VLOOKUP(I83,Normtijden_Config!$A$4:$S$55,9,FALSE()),     IFERROR(-INDEX(tbl_Offsets_Wd,MATCH(K83&amp;"|"&amp;D83&amp;"|"&amp;E83,tbl_Offsets_Key,0)),"")),""))</f>
        <v/>
      </c>
      <c r="M83" s="23" t="str">
        <f aca="false">IFERROR(IF(I83="","",VLOOKUP(I83,Normtijden_Config!$A$4:$S$55,10,FALSE())),"")</f>
        <v/>
      </c>
      <c r="N83" s="23" t="str">
        <f aca="false">IFERROR(IF(I83="","",VLOOKUP(I83,Normtijden_Config!$A$4:$S$55,11,FALSE())),"")</f>
        <v/>
      </c>
      <c r="O83" s="21"/>
      <c r="P83" s="21"/>
      <c r="Q83" s="26"/>
      <c r="R83" s="26"/>
      <c r="S83" s="24" t="str">
        <f aca="false">IF(OR(C83="",L83=""),"",WORKDAY(C83,-L83))</f>
        <v/>
      </c>
      <c r="T83" s="24" t="str">
        <f aca="false">IF(OR(S83="",J83=""),"",WORKDAY(S83,-J83))</f>
        <v/>
      </c>
      <c r="U83" s="24" t="str">
        <f aca="true">IF(R83&lt;&gt;"",R83,IF(AND(Q83&lt;&gt;"",ISNUMBER(J83)),WORKDAY(Q83,J83),IF(AND(P83="Nodig",ISNUMBER(J83)),WORKDAY(TODAY(),J83),"")))</f>
        <v/>
      </c>
      <c r="V83" s="27" t="n">
        <f aca="false">IF(OR(P83="Afgerond",P83="Goedgekeurd",P83="N.v.t"),0,IF(OR(U83="",L83=""),0,WORKDAY(U83,L83)))</f>
        <v>0</v>
      </c>
      <c r="W83" s="25" t="str">
        <f aca="true">IF(P83="N.v.t","",IF(OR(P83="Afgerond",P83="Goedgekeurd"),"✓",IF(J83="","n.v.t.",IF(Q83="",J83,J83-NETWORKDAYS(Q83,TODAY())+1))))</f>
        <v>n.v.t.</v>
      </c>
      <c r="X83" s="23" t="str">
        <f aca="false">IF(OR(U83="",S83=""),"ONBEKEND",IF(U83&lt;=S83,"JA",IF(U83&lt;=C83,"KRAP","NEE")))</f>
        <v>ONBEKEND</v>
      </c>
      <c r="Y83" s="28" t="b">
        <f aca="true">IF(A83="",FALSE(),OR(X83="KRAP",AND(P83="Nodig",IFERROR(TODAY()&gt;=T83-10,FALSE())),AND(P83="Ingediend",ISNUMBER(W83),W83&lt;=5,W83&gt;0),P83="Afgewezen"))</f>
        <v>0</v>
      </c>
      <c r="Z83" s="28" t="b">
        <f aca="false">IF(A83="",FALSE(),AND(M83=TRUE(),OR(X83="NEE",AND(ISNUMBER(W83),W83&lt;0))))</f>
        <v>0</v>
      </c>
      <c r="AA83" s="28" t="b">
        <f aca="true">IF(A83="",FALSE(),AND(N83=TRUE(),OR(P83="Nodig",P83="Ingediend",P83="Afgewezen"),IFERROR(TODAY()&gt;S83,FALSE())))</f>
        <v>0</v>
      </c>
      <c r="AB83" s="29" t="str">
        <f aca="true">IF(A83="","",IF(P83="N.v.t","⚪",IF(OR(P83="Afgerond",P83="Goedgekeurd"),"🟢",IF(Z83=TRUE(),"🔴",IF(AA83=TRUE(),"🔴",IF(Y83=TRUE(),"🟠",IF(AND(F83="G-Schouw",J83=""),IF(P83="Ingediend","🟠",IF(AND(C83&lt;&gt;"",TODAY()&gt;C83-28),"🔴","🟠")),"🟢")))))))</f>
        <v/>
      </c>
      <c r="AC83" s="21"/>
      <c r="AD83" s="21"/>
      <c r="AE83" s="30"/>
      <c r="AF83" s="31"/>
    </row>
    <row r="84" customFormat="false" ht="15" hidden="false" customHeight="false" outlineLevel="0" collapsed="false">
      <c r="A84" s="21"/>
      <c r="B84" s="23" t="str">
        <f aca="false">IF(A84="","",IFERROR(INDEX(tbl_Proj_Naam,MATCH(A84,tbl_Proj_ID,0)),"—"))</f>
        <v/>
      </c>
      <c r="C84" s="24" t="str">
        <f aca="false">IF(A84="","",IFERROR(INDEX(tbl_Proj_GSU,MATCH(A84,tbl_Proj_ID,0)),""))</f>
        <v/>
      </c>
      <c r="D84" s="23" t="str">
        <f aca="false">IF(A84="","",IFERROR(INDEX(tbl_Proj_Rt,MATCH(A84,tbl_Proj_ID,0)),""))</f>
        <v/>
      </c>
      <c r="E84" s="23" t="str">
        <f aca="false">IF(A84="","",IFERROR(INDEX(tbl_Proj_Vt,MATCH(A84,tbl_Proj_ID,0)),""))</f>
        <v/>
      </c>
      <c r="F84" s="21"/>
      <c r="G84" s="21"/>
      <c r="H84" s="21"/>
      <c r="I84" s="23" t="str">
        <f aca="false">IF(OR(F84="",H84=""),"",IFERROR(INDEX(tbl_Keuzes_ItemID,MATCH(LEFT(F84,1)&amp;"|"&amp;G84&amp;"|"&amp;H84,tbl_Keuzes_Key,0)),""))</f>
        <v/>
      </c>
      <c r="J84" s="25" t="str">
        <f aca="false">IFERROR(IF(I84="","",VLOOKUP(I84,Normtijden_Config!$A$4:$S$55,7,FALSE())),"")</f>
        <v/>
      </c>
      <c r="K84" s="23" t="str">
        <f aca="false">IFERROR(IF(I84="","",VLOOKUP(I84,Normtijden_Config!$A$4:$S$55,8,FALSE())),"")</f>
        <v/>
      </c>
      <c r="L84" s="25" t="str">
        <f aca="false">IF(I84="","",IFERROR(  IF(VLOOKUP(I84,Normtijden_Config!$A$4:$S$55,9,FALSE())&lt;&gt;"",     VLOOKUP(I84,Normtijden_Config!$A$4:$S$55,9,FALSE()),     IFERROR(-INDEX(tbl_Offsets_Wd,MATCH(K84&amp;"|"&amp;D84&amp;"|"&amp;E84,tbl_Offsets_Key,0)),"")),""))</f>
        <v/>
      </c>
      <c r="M84" s="23" t="str">
        <f aca="false">IFERROR(IF(I84="","",VLOOKUP(I84,Normtijden_Config!$A$4:$S$55,10,FALSE())),"")</f>
        <v/>
      </c>
      <c r="N84" s="23" t="str">
        <f aca="false">IFERROR(IF(I84="","",VLOOKUP(I84,Normtijden_Config!$A$4:$S$55,11,FALSE())),"")</f>
        <v/>
      </c>
      <c r="O84" s="21"/>
      <c r="P84" s="21"/>
      <c r="Q84" s="26"/>
      <c r="R84" s="26"/>
      <c r="S84" s="24" t="str">
        <f aca="false">IF(OR(C84="",L84=""),"",WORKDAY(C84,-L84))</f>
        <v/>
      </c>
      <c r="T84" s="24" t="str">
        <f aca="false">IF(OR(S84="",J84=""),"",WORKDAY(S84,-J84))</f>
        <v/>
      </c>
      <c r="U84" s="24" t="str">
        <f aca="true">IF(R84&lt;&gt;"",R84,IF(AND(Q84&lt;&gt;"",ISNUMBER(J84)),WORKDAY(Q84,J84),IF(AND(P84="Nodig",ISNUMBER(J84)),WORKDAY(TODAY(),J84),"")))</f>
        <v/>
      </c>
      <c r="V84" s="27" t="n">
        <f aca="false">IF(OR(P84="Afgerond",P84="Goedgekeurd",P84="N.v.t"),0,IF(OR(U84="",L84=""),0,WORKDAY(U84,L84)))</f>
        <v>0</v>
      </c>
      <c r="W84" s="25" t="str">
        <f aca="true">IF(P84="N.v.t","",IF(OR(P84="Afgerond",P84="Goedgekeurd"),"✓",IF(J84="","n.v.t.",IF(Q84="",J84,J84-NETWORKDAYS(Q84,TODAY())+1))))</f>
        <v>n.v.t.</v>
      </c>
      <c r="X84" s="23" t="str">
        <f aca="false">IF(OR(U84="",S84=""),"ONBEKEND",IF(U84&lt;=S84,"JA",IF(U84&lt;=C84,"KRAP","NEE")))</f>
        <v>ONBEKEND</v>
      </c>
      <c r="Y84" s="28" t="b">
        <f aca="true">IF(A84="",FALSE(),OR(X84="KRAP",AND(P84="Nodig",IFERROR(TODAY()&gt;=T84-10,FALSE())),AND(P84="Ingediend",ISNUMBER(W84),W84&lt;=5,W84&gt;0),P84="Afgewezen"))</f>
        <v>0</v>
      </c>
      <c r="Z84" s="28" t="b">
        <f aca="false">IF(A84="",FALSE(),AND(M84=TRUE(),OR(X84="NEE",AND(ISNUMBER(W84),W84&lt;0))))</f>
        <v>0</v>
      </c>
      <c r="AA84" s="28" t="b">
        <f aca="true">IF(A84="",FALSE(),AND(N84=TRUE(),OR(P84="Nodig",P84="Ingediend",P84="Afgewezen"),IFERROR(TODAY()&gt;S84,FALSE())))</f>
        <v>0</v>
      </c>
      <c r="AB84" s="29" t="str">
        <f aca="true">IF(A84="","",IF(P84="N.v.t","⚪",IF(OR(P84="Afgerond",P84="Goedgekeurd"),"🟢",IF(Z84=TRUE(),"🔴",IF(AA84=TRUE(),"🔴",IF(Y84=TRUE(),"🟠",IF(AND(F84="G-Schouw",J84=""),IF(P84="Ingediend","🟠",IF(AND(C84&lt;&gt;"",TODAY()&gt;C84-28),"🔴","🟠")),"🟢")))))))</f>
        <v/>
      </c>
      <c r="AC84" s="21"/>
      <c r="AD84" s="21"/>
      <c r="AE84" s="30"/>
      <c r="AF84" s="31"/>
    </row>
    <row r="85" customFormat="false" ht="15" hidden="false" customHeight="false" outlineLevel="0" collapsed="false">
      <c r="A85" s="21"/>
      <c r="B85" s="23" t="str">
        <f aca="false">IF(A85="","",IFERROR(INDEX(tbl_Proj_Naam,MATCH(A85,tbl_Proj_ID,0)),"—"))</f>
        <v/>
      </c>
      <c r="C85" s="24" t="str">
        <f aca="false">IF(A85="","",IFERROR(INDEX(tbl_Proj_GSU,MATCH(A85,tbl_Proj_ID,0)),""))</f>
        <v/>
      </c>
      <c r="D85" s="23" t="str">
        <f aca="false">IF(A85="","",IFERROR(INDEX(tbl_Proj_Rt,MATCH(A85,tbl_Proj_ID,0)),""))</f>
        <v/>
      </c>
      <c r="E85" s="23" t="str">
        <f aca="false">IF(A85="","",IFERROR(INDEX(tbl_Proj_Vt,MATCH(A85,tbl_Proj_ID,0)),""))</f>
        <v/>
      </c>
      <c r="F85" s="21"/>
      <c r="G85" s="21"/>
      <c r="H85" s="21"/>
      <c r="I85" s="23" t="str">
        <f aca="false">IF(OR(F85="",H85=""),"",IFERROR(INDEX(tbl_Keuzes_ItemID,MATCH(LEFT(F85,1)&amp;"|"&amp;G85&amp;"|"&amp;H85,tbl_Keuzes_Key,0)),""))</f>
        <v/>
      </c>
      <c r="J85" s="25" t="str">
        <f aca="false">IFERROR(IF(I85="","",VLOOKUP(I85,Normtijden_Config!$A$4:$S$55,7,FALSE())),"")</f>
        <v/>
      </c>
      <c r="K85" s="23" t="str">
        <f aca="false">IFERROR(IF(I85="","",VLOOKUP(I85,Normtijden_Config!$A$4:$S$55,8,FALSE())),"")</f>
        <v/>
      </c>
      <c r="L85" s="25" t="str">
        <f aca="false">IF(I85="","",IFERROR(  IF(VLOOKUP(I85,Normtijden_Config!$A$4:$S$55,9,FALSE())&lt;&gt;"",     VLOOKUP(I85,Normtijden_Config!$A$4:$S$55,9,FALSE()),     IFERROR(-INDEX(tbl_Offsets_Wd,MATCH(K85&amp;"|"&amp;D85&amp;"|"&amp;E85,tbl_Offsets_Key,0)),"")),""))</f>
        <v/>
      </c>
      <c r="M85" s="23" t="str">
        <f aca="false">IFERROR(IF(I85="","",VLOOKUP(I85,Normtijden_Config!$A$4:$S$55,10,FALSE())),"")</f>
        <v/>
      </c>
      <c r="N85" s="23" t="str">
        <f aca="false">IFERROR(IF(I85="","",VLOOKUP(I85,Normtijden_Config!$A$4:$S$55,11,FALSE())),"")</f>
        <v/>
      </c>
      <c r="O85" s="21"/>
      <c r="P85" s="21"/>
      <c r="Q85" s="26"/>
      <c r="R85" s="26"/>
      <c r="S85" s="24" t="str">
        <f aca="false">IF(OR(C85="",L85=""),"",WORKDAY(C85,-L85))</f>
        <v/>
      </c>
      <c r="T85" s="24" t="str">
        <f aca="false">IF(OR(S85="",J85=""),"",WORKDAY(S85,-J85))</f>
        <v/>
      </c>
      <c r="U85" s="24" t="str">
        <f aca="true">IF(R85&lt;&gt;"",R85,IF(AND(Q85&lt;&gt;"",ISNUMBER(J85)),WORKDAY(Q85,J85),IF(AND(P85="Nodig",ISNUMBER(J85)),WORKDAY(TODAY(),J85),"")))</f>
        <v/>
      </c>
      <c r="V85" s="27" t="n">
        <f aca="false">IF(OR(P85="Afgerond",P85="Goedgekeurd",P85="N.v.t"),0,IF(OR(U85="",L85=""),0,WORKDAY(U85,L85)))</f>
        <v>0</v>
      </c>
      <c r="W85" s="25" t="str">
        <f aca="true">IF(P85="N.v.t","",IF(OR(P85="Afgerond",P85="Goedgekeurd"),"✓",IF(J85="","n.v.t.",IF(Q85="",J85,J85-NETWORKDAYS(Q85,TODAY())+1))))</f>
        <v>n.v.t.</v>
      </c>
      <c r="X85" s="23" t="str">
        <f aca="false">IF(OR(U85="",S85=""),"ONBEKEND",IF(U85&lt;=S85,"JA",IF(U85&lt;=C85,"KRAP","NEE")))</f>
        <v>ONBEKEND</v>
      </c>
      <c r="Y85" s="28" t="b">
        <f aca="true">IF(A85="",FALSE(),OR(X85="KRAP",AND(P85="Nodig",IFERROR(TODAY()&gt;=T85-10,FALSE())),AND(P85="Ingediend",ISNUMBER(W85),W85&lt;=5,W85&gt;0),P85="Afgewezen"))</f>
        <v>0</v>
      </c>
      <c r="Z85" s="28" t="b">
        <f aca="false">IF(A85="",FALSE(),AND(M85=TRUE(),OR(X85="NEE",AND(ISNUMBER(W85),W85&lt;0))))</f>
        <v>0</v>
      </c>
      <c r="AA85" s="28" t="b">
        <f aca="true">IF(A85="",FALSE(),AND(N85=TRUE(),OR(P85="Nodig",P85="Ingediend",P85="Afgewezen"),IFERROR(TODAY()&gt;S85,FALSE())))</f>
        <v>0</v>
      </c>
      <c r="AB85" s="29" t="str">
        <f aca="true">IF(A85="","",IF(P85="N.v.t","⚪",IF(OR(P85="Afgerond",P85="Goedgekeurd"),"🟢",IF(Z85=TRUE(),"🔴",IF(AA85=TRUE(),"🔴",IF(Y85=TRUE(),"🟠",IF(AND(F85="G-Schouw",J85=""),IF(P85="Ingediend","🟠",IF(AND(C85&lt;&gt;"",TODAY()&gt;C85-28),"🔴","🟠")),"🟢")))))))</f>
        <v/>
      </c>
      <c r="AC85" s="21"/>
      <c r="AD85" s="21"/>
      <c r="AE85" s="30"/>
      <c r="AF85" s="31"/>
    </row>
    <row r="86" customFormat="false" ht="15" hidden="false" customHeight="false" outlineLevel="0" collapsed="false">
      <c r="A86" s="21"/>
      <c r="B86" s="23" t="str">
        <f aca="false">IF(A86="","",IFERROR(INDEX(tbl_Proj_Naam,MATCH(A86,tbl_Proj_ID,0)),"—"))</f>
        <v/>
      </c>
      <c r="C86" s="24" t="str">
        <f aca="false">IF(A86="","",IFERROR(INDEX(tbl_Proj_GSU,MATCH(A86,tbl_Proj_ID,0)),""))</f>
        <v/>
      </c>
      <c r="D86" s="23" t="str">
        <f aca="false">IF(A86="","",IFERROR(INDEX(tbl_Proj_Rt,MATCH(A86,tbl_Proj_ID,0)),""))</f>
        <v/>
      </c>
      <c r="E86" s="23" t="str">
        <f aca="false">IF(A86="","",IFERROR(INDEX(tbl_Proj_Vt,MATCH(A86,tbl_Proj_ID,0)),""))</f>
        <v/>
      </c>
      <c r="F86" s="21"/>
      <c r="G86" s="21"/>
      <c r="H86" s="21"/>
      <c r="I86" s="23" t="str">
        <f aca="false">IF(OR(F86="",H86=""),"",IFERROR(INDEX(tbl_Keuzes_ItemID,MATCH(LEFT(F86,1)&amp;"|"&amp;G86&amp;"|"&amp;H86,tbl_Keuzes_Key,0)),""))</f>
        <v/>
      </c>
      <c r="J86" s="25" t="str">
        <f aca="false">IFERROR(IF(I86="","",VLOOKUP(I86,Normtijden_Config!$A$4:$S$55,7,FALSE())),"")</f>
        <v/>
      </c>
      <c r="K86" s="23" t="str">
        <f aca="false">IFERROR(IF(I86="","",VLOOKUP(I86,Normtijden_Config!$A$4:$S$55,8,FALSE())),"")</f>
        <v/>
      </c>
      <c r="L86" s="25" t="str">
        <f aca="false">IF(I86="","",IFERROR(  IF(VLOOKUP(I86,Normtijden_Config!$A$4:$S$55,9,FALSE())&lt;&gt;"",     VLOOKUP(I86,Normtijden_Config!$A$4:$S$55,9,FALSE()),     IFERROR(-INDEX(tbl_Offsets_Wd,MATCH(K86&amp;"|"&amp;D86&amp;"|"&amp;E86,tbl_Offsets_Key,0)),"")),""))</f>
        <v/>
      </c>
      <c r="M86" s="23" t="str">
        <f aca="false">IFERROR(IF(I86="","",VLOOKUP(I86,Normtijden_Config!$A$4:$S$55,10,FALSE())),"")</f>
        <v/>
      </c>
      <c r="N86" s="23" t="str">
        <f aca="false">IFERROR(IF(I86="","",VLOOKUP(I86,Normtijden_Config!$A$4:$S$55,11,FALSE())),"")</f>
        <v/>
      </c>
      <c r="O86" s="21"/>
      <c r="P86" s="21"/>
      <c r="Q86" s="26"/>
      <c r="R86" s="26"/>
      <c r="S86" s="24" t="str">
        <f aca="false">IF(OR(C86="",L86=""),"",WORKDAY(C86,-L86))</f>
        <v/>
      </c>
      <c r="T86" s="24" t="str">
        <f aca="false">IF(OR(S86="",J86=""),"",WORKDAY(S86,-J86))</f>
        <v/>
      </c>
      <c r="U86" s="24" t="str">
        <f aca="true">IF(R86&lt;&gt;"",R86,IF(AND(Q86&lt;&gt;"",ISNUMBER(J86)),WORKDAY(Q86,J86),IF(AND(P86="Nodig",ISNUMBER(J86)),WORKDAY(TODAY(),J86),"")))</f>
        <v/>
      </c>
      <c r="V86" s="27" t="n">
        <f aca="false">IF(OR(P86="Afgerond",P86="Goedgekeurd",P86="N.v.t"),0,IF(OR(U86="",L86=""),0,WORKDAY(U86,L86)))</f>
        <v>0</v>
      </c>
      <c r="W86" s="25" t="str">
        <f aca="true">IF(P86="N.v.t","",IF(OR(P86="Afgerond",P86="Goedgekeurd"),"✓",IF(J86="","n.v.t.",IF(Q86="",J86,J86-NETWORKDAYS(Q86,TODAY())+1))))</f>
        <v>n.v.t.</v>
      </c>
      <c r="X86" s="23" t="str">
        <f aca="false">IF(OR(U86="",S86=""),"ONBEKEND",IF(U86&lt;=S86,"JA",IF(U86&lt;=C86,"KRAP","NEE")))</f>
        <v>ONBEKEND</v>
      </c>
      <c r="Y86" s="28" t="b">
        <f aca="true">IF(A86="",FALSE(),OR(X86="KRAP",AND(P86="Nodig",IFERROR(TODAY()&gt;=T86-10,FALSE())),AND(P86="Ingediend",ISNUMBER(W86),W86&lt;=5,W86&gt;0),P86="Afgewezen"))</f>
        <v>0</v>
      </c>
      <c r="Z86" s="28" t="b">
        <f aca="false">IF(A86="",FALSE(),AND(M86=TRUE(),OR(X86="NEE",AND(ISNUMBER(W86),W86&lt;0))))</f>
        <v>0</v>
      </c>
      <c r="AA86" s="28" t="b">
        <f aca="true">IF(A86="",FALSE(),AND(N86=TRUE(),OR(P86="Nodig",P86="Ingediend",P86="Afgewezen"),IFERROR(TODAY()&gt;S86,FALSE())))</f>
        <v>0</v>
      </c>
      <c r="AB86" s="29" t="str">
        <f aca="true">IF(A86="","",IF(P86="N.v.t","⚪",IF(OR(P86="Afgerond",P86="Goedgekeurd"),"🟢",IF(Z86=TRUE(),"🔴",IF(AA86=TRUE(),"🔴",IF(Y86=TRUE(),"🟠",IF(AND(F86="G-Schouw",J86=""),IF(P86="Ingediend","🟠",IF(AND(C86&lt;&gt;"",TODAY()&gt;C86-28),"🔴","🟠")),"🟢")))))))</f>
        <v/>
      </c>
      <c r="AC86" s="21"/>
      <c r="AD86" s="21"/>
      <c r="AE86" s="30"/>
      <c r="AF86" s="31"/>
    </row>
    <row r="87" customFormat="false" ht="15" hidden="false" customHeight="false" outlineLevel="0" collapsed="false">
      <c r="A87" s="21"/>
      <c r="B87" s="23" t="str">
        <f aca="false">IF(A87="","",IFERROR(INDEX(tbl_Proj_Naam,MATCH(A87,tbl_Proj_ID,0)),"—"))</f>
        <v/>
      </c>
      <c r="C87" s="24" t="str">
        <f aca="false">IF(A87="","",IFERROR(INDEX(tbl_Proj_GSU,MATCH(A87,tbl_Proj_ID,0)),""))</f>
        <v/>
      </c>
      <c r="D87" s="23" t="str">
        <f aca="false">IF(A87="","",IFERROR(INDEX(tbl_Proj_Rt,MATCH(A87,tbl_Proj_ID,0)),""))</f>
        <v/>
      </c>
      <c r="E87" s="23" t="str">
        <f aca="false">IF(A87="","",IFERROR(INDEX(tbl_Proj_Vt,MATCH(A87,tbl_Proj_ID,0)),""))</f>
        <v/>
      </c>
      <c r="F87" s="21"/>
      <c r="G87" s="21"/>
      <c r="H87" s="21"/>
      <c r="I87" s="23" t="str">
        <f aca="false">IF(OR(F87="",H87=""),"",IFERROR(INDEX(tbl_Keuzes_ItemID,MATCH(LEFT(F87,1)&amp;"|"&amp;G87&amp;"|"&amp;H87,tbl_Keuzes_Key,0)),""))</f>
        <v/>
      </c>
      <c r="J87" s="25" t="str">
        <f aca="false">IFERROR(IF(I87="","",VLOOKUP(I87,Normtijden_Config!$A$4:$S$55,7,FALSE())),"")</f>
        <v/>
      </c>
      <c r="K87" s="23" t="str">
        <f aca="false">IFERROR(IF(I87="","",VLOOKUP(I87,Normtijden_Config!$A$4:$S$55,8,FALSE())),"")</f>
        <v/>
      </c>
      <c r="L87" s="25" t="str">
        <f aca="false">IF(I87="","",IFERROR(  IF(VLOOKUP(I87,Normtijden_Config!$A$4:$S$55,9,FALSE())&lt;&gt;"",     VLOOKUP(I87,Normtijden_Config!$A$4:$S$55,9,FALSE()),     IFERROR(-INDEX(tbl_Offsets_Wd,MATCH(K87&amp;"|"&amp;D87&amp;"|"&amp;E87,tbl_Offsets_Key,0)),"")),""))</f>
        <v/>
      </c>
      <c r="M87" s="23" t="str">
        <f aca="false">IFERROR(IF(I87="","",VLOOKUP(I87,Normtijden_Config!$A$4:$S$55,10,FALSE())),"")</f>
        <v/>
      </c>
      <c r="N87" s="23" t="str">
        <f aca="false">IFERROR(IF(I87="","",VLOOKUP(I87,Normtijden_Config!$A$4:$S$55,11,FALSE())),"")</f>
        <v/>
      </c>
      <c r="O87" s="21"/>
      <c r="P87" s="21"/>
      <c r="Q87" s="26"/>
      <c r="R87" s="26"/>
      <c r="S87" s="24" t="str">
        <f aca="false">IF(OR(C87="",L87=""),"",WORKDAY(C87,-L87))</f>
        <v/>
      </c>
      <c r="T87" s="24" t="str">
        <f aca="false">IF(OR(S87="",J87=""),"",WORKDAY(S87,-J87))</f>
        <v/>
      </c>
      <c r="U87" s="24" t="str">
        <f aca="true">IF(R87&lt;&gt;"",R87,IF(AND(Q87&lt;&gt;"",ISNUMBER(J87)),WORKDAY(Q87,J87),IF(AND(P87="Nodig",ISNUMBER(J87)),WORKDAY(TODAY(),J87),"")))</f>
        <v/>
      </c>
      <c r="V87" s="27" t="n">
        <f aca="false">IF(OR(P87="Afgerond",P87="Goedgekeurd",P87="N.v.t"),0,IF(OR(U87="",L87=""),0,WORKDAY(U87,L87)))</f>
        <v>0</v>
      </c>
      <c r="W87" s="25" t="str">
        <f aca="true">IF(P87="N.v.t","",IF(OR(P87="Afgerond",P87="Goedgekeurd"),"✓",IF(J87="","n.v.t.",IF(Q87="",J87,J87-NETWORKDAYS(Q87,TODAY())+1))))</f>
        <v>n.v.t.</v>
      </c>
      <c r="X87" s="23" t="str">
        <f aca="false">IF(OR(U87="",S87=""),"ONBEKEND",IF(U87&lt;=S87,"JA",IF(U87&lt;=C87,"KRAP","NEE")))</f>
        <v>ONBEKEND</v>
      </c>
      <c r="Y87" s="28" t="b">
        <f aca="true">IF(A87="",FALSE(),OR(X87="KRAP",AND(P87="Nodig",IFERROR(TODAY()&gt;=T87-10,FALSE())),AND(P87="Ingediend",ISNUMBER(W87),W87&lt;=5,W87&gt;0),P87="Afgewezen"))</f>
        <v>0</v>
      </c>
      <c r="Z87" s="28" t="b">
        <f aca="false">IF(A87="",FALSE(),AND(M87=TRUE(),OR(X87="NEE",AND(ISNUMBER(W87),W87&lt;0))))</f>
        <v>0</v>
      </c>
      <c r="AA87" s="28" t="b">
        <f aca="true">IF(A87="",FALSE(),AND(N87=TRUE(),OR(P87="Nodig",P87="Ingediend",P87="Afgewezen"),IFERROR(TODAY()&gt;S87,FALSE())))</f>
        <v>0</v>
      </c>
      <c r="AB87" s="29" t="str">
        <f aca="true">IF(A87="","",IF(P87="N.v.t","⚪",IF(OR(P87="Afgerond",P87="Goedgekeurd"),"🟢",IF(Z87=TRUE(),"🔴",IF(AA87=TRUE(),"🔴",IF(Y87=TRUE(),"🟠",IF(AND(F87="G-Schouw",J87=""),IF(P87="Ingediend","🟠",IF(AND(C87&lt;&gt;"",TODAY()&gt;C87-28),"🔴","🟠")),"🟢")))))))</f>
        <v/>
      </c>
      <c r="AC87" s="21"/>
      <c r="AD87" s="21"/>
      <c r="AE87" s="30"/>
      <c r="AF87" s="31"/>
    </row>
    <row r="88" customFormat="false" ht="15" hidden="false" customHeight="false" outlineLevel="0" collapsed="false">
      <c r="A88" s="21"/>
      <c r="B88" s="23" t="str">
        <f aca="false">IF(A88="","",IFERROR(INDEX(tbl_Proj_Naam,MATCH(A88,tbl_Proj_ID,0)),"—"))</f>
        <v/>
      </c>
      <c r="C88" s="24" t="str">
        <f aca="false">IF(A88="","",IFERROR(INDEX(tbl_Proj_GSU,MATCH(A88,tbl_Proj_ID,0)),""))</f>
        <v/>
      </c>
      <c r="D88" s="23" t="str">
        <f aca="false">IF(A88="","",IFERROR(INDEX(tbl_Proj_Rt,MATCH(A88,tbl_Proj_ID,0)),""))</f>
        <v/>
      </c>
      <c r="E88" s="23" t="str">
        <f aca="false">IF(A88="","",IFERROR(INDEX(tbl_Proj_Vt,MATCH(A88,tbl_Proj_ID,0)),""))</f>
        <v/>
      </c>
      <c r="F88" s="21"/>
      <c r="G88" s="21"/>
      <c r="H88" s="21"/>
      <c r="I88" s="23" t="str">
        <f aca="false">IF(OR(F88="",H88=""),"",IFERROR(INDEX(tbl_Keuzes_ItemID,MATCH(LEFT(F88,1)&amp;"|"&amp;G88&amp;"|"&amp;H88,tbl_Keuzes_Key,0)),""))</f>
        <v/>
      </c>
      <c r="J88" s="25" t="str">
        <f aca="false">IFERROR(IF(I88="","",VLOOKUP(I88,Normtijden_Config!$A$4:$S$55,7,FALSE())),"")</f>
        <v/>
      </c>
      <c r="K88" s="23" t="str">
        <f aca="false">IFERROR(IF(I88="","",VLOOKUP(I88,Normtijden_Config!$A$4:$S$55,8,FALSE())),"")</f>
        <v/>
      </c>
      <c r="L88" s="25" t="str">
        <f aca="false">IF(I88="","",IFERROR(  IF(VLOOKUP(I88,Normtijden_Config!$A$4:$S$55,9,FALSE())&lt;&gt;"",     VLOOKUP(I88,Normtijden_Config!$A$4:$S$55,9,FALSE()),     IFERROR(-INDEX(tbl_Offsets_Wd,MATCH(K88&amp;"|"&amp;D88&amp;"|"&amp;E88,tbl_Offsets_Key,0)),"")),""))</f>
        <v/>
      </c>
      <c r="M88" s="23" t="str">
        <f aca="false">IFERROR(IF(I88="","",VLOOKUP(I88,Normtijden_Config!$A$4:$S$55,10,FALSE())),"")</f>
        <v/>
      </c>
      <c r="N88" s="23" t="str">
        <f aca="false">IFERROR(IF(I88="","",VLOOKUP(I88,Normtijden_Config!$A$4:$S$55,11,FALSE())),"")</f>
        <v/>
      </c>
      <c r="O88" s="21"/>
      <c r="P88" s="21"/>
      <c r="Q88" s="26"/>
      <c r="R88" s="26"/>
      <c r="S88" s="24" t="str">
        <f aca="false">IF(OR(C88="",L88=""),"",WORKDAY(C88,-L88))</f>
        <v/>
      </c>
      <c r="T88" s="24" t="str">
        <f aca="false">IF(OR(S88="",J88=""),"",WORKDAY(S88,-J88))</f>
        <v/>
      </c>
      <c r="U88" s="24" t="str">
        <f aca="true">IF(R88&lt;&gt;"",R88,IF(AND(Q88&lt;&gt;"",ISNUMBER(J88)),WORKDAY(Q88,J88),IF(AND(P88="Nodig",ISNUMBER(J88)),WORKDAY(TODAY(),J88),"")))</f>
        <v/>
      </c>
      <c r="V88" s="27" t="n">
        <f aca="false">IF(OR(P88="Afgerond",P88="Goedgekeurd",P88="N.v.t"),0,IF(OR(U88="",L88=""),0,WORKDAY(U88,L88)))</f>
        <v>0</v>
      </c>
      <c r="W88" s="25" t="str">
        <f aca="true">IF(P88="N.v.t","",IF(OR(P88="Afgerond",P88="Goedgekeurd"),"✓",IF(J88="","n.v.t.",IF(Q88="",J88,J88-NETWORKDAYS(Q88,TODAY())+1))))</f>
        <v>n.v.t.</v>
      </c>
      <c r="X88" s="23" t="str">
        <f aca="false">IF(OR(U88="",S88=""),"ONBEKEND",IF(U88&lt;=S88,"JA",IF(U88&lt;=C88,"KRAP","NEE")))</f>
        <v>ONBEKEND</v>
      </c>
      <c r="Y88" s="28" t="b">
        <f aca="true">IF(A88="",FALSE(),OR(X88="KRAP",AND(P88="Nodig",IFERROR(TODAY()&gt;=T88-10,FALSE())),AND(P88="Ingediend",ISNUMBER(W88),W88&lt;=5,W88&gt;0),P88="Afgewezen"))</f>
        <v>0</v>
      </c>
      <c r="Z88" s="28" t="b">
        <f aca="false">IF(A88="",FALSE(),AND(M88=TRUE(),OR(X88="NEE",AND(ISNUMBER(W88),W88&lt;0))))</f>
        <v>0</v>
      </c>
      <c r="AA88" s="28" t="b">
        <f aca="true">IF(A88="",FALSE(),AND(N88=TRUE(),OR(P88="Nodig",P88="Ingediend",P88="Afgewezen"),IFERROR(TODAY()&gt;S88,FALSE())))</f>
        <v>0</v>
      </c>
      <c r="AB88" s="29" t="str">
        <f aca="true">IF(A88="","",IF(P88="N.v.t","⚪",IF(OR(P88="Afgerond",P88="Goedgekeurd"),"🟢",IF(Z88=TRUE(),"🔴",IF(AA88=TRUE(),"🔴",IF(Y88=TRUE(),"🟠",IF(AND(F88="G-Schouw",J88=""),IF(P88="Ingediend","🟠",IF(AND(C88&lt;&gt;"",TODAY()&gt;C88-28),"🔴","🟠")),"🟢")))))))</f>
        <v/>
      </c>
      <c r="AC88" s="21"/>
      <c r="AD88" s="21"/>
      <c r="AE88" s="30"/>
      <c r="AF88" s="31"/>
    </row>
    <row r="89" customFormat="false" ht="15" hidden="false" customHeight="false" outlineLevel="0" collapsed="false">
      <c r="A89" s="21"/>
      <c r="B89" s="23" t="str">
        <f aca="false">IF(A89="","",IFERROR(INDEX(tbl_Proj_Naam,MATCH(A89,tbl_Proj_ID,0)),"—"))</f>
        <v/>
      </c>
      <c r="C89" s="24" t="str">
        <f aca="false">IF(A89="","",IFERROR(INDEX(tbl_Proj_GSU,MATCH(A89,tbl_Proj_ID,0)),""))</f>
        <v/>
      </c>
      <c r="D89" s="23" t="str">
        <f aca="false">IF(A89="","",IFERROR(INDEX(tbl_Proj_Rt,MATCH(A89,tbl_Proj_ID,0)),""))</f>
        <v/>
      </c>
      <c r="E89" s="23" t="str">
        <f aca="false">IF(A89="","",IFERROR(INDEX(tbl_Proj_Vt,MATCH(A89,tbl_Proj_ID,0)),""))</f>
        <v/>
      </c>
      <c r="F89" s="21"/>
      <c r="G89" s="21"/>
      <c r="H89" s="21"/>
      <c r="I89" s="23" t="str">
        <f aca="false">IF(OR(F89="",H89=""),"",IFERROR(INDEX(tbl_Keuzes_ItemID,MATCH(LEFT(F89,1)&amp;"|"&amp;G89&amp;"|"&amp;H89,tbl_Keuzes_Key,0)),""))</f>
        <v/>
      </c>
      <c r="J89" s="25" t="str">
        <f aca="false">IFERROR(IF(I89="","",VLOOKUP(I89,Normtijden_Config!$A$4:$S$55,7,FALSE())),"")</f>
        <v/>
      </c>
      <c r="K89" s="23" t="str">
        <f aca="false">IFERROR(IF(I89="","",VLOOKUP(I89,Normtijden_Config!$A$4:$S$55,8,FALSE())),"")</f>
        <v/>
      </c>
      <c r="L89" s="25" t="str">
        <f aca="false">IF(I89="","",IFERROR(  IF(VLOOKUP(I89,Normtijden_Config!$A$4:$S$55,9,FALSE())&lt;&gt;"",     VLOOKUP(I89,Normtijden_Config!$A$4:$S$55,9,FALSE()),     IFERROR(-INDEX(tbl_Offsets_Wd,MATCH(K89&amp;"|"&amp;D89&amp;"|"&amp;E89,tbl_Offsets_Key,0)),"")),""))</f>
        <v/>
      </c>
      <c r="M89" s="23" t="str">
        <f aca="false">IFERROR(IF(I89="","",VLOOKUP(I89,Normtijden_Config!$A$4:$S$55,10,FALSE())),"")</f>
        <v/>
      </c>
      <c r="N89" s="23" t="str">
        <f aca="false">IFERROR(IF(I89="","",VLOOKUP(I89,Normtijden_Config!$A$4:$S$55,11,FALSE())),"")</f>
        <v/>
      </c>
      <c r="O89" s="21"/>
      <c r="P89" s="21"/>
      <c r="Q89" s="26"/>
      <c r="R89" s="26"/>
      <c r="S89" s="24" t="str">
        <f aca="false">IF(OR(C89="",L89=""),"",WORKDAY(C89,-L89))</f>
        <v/>
      </c>
      <c r="T89" s="24" t="str">
        <f aca="false">IF(OR(S89="",J89=""),"",WORKDAY(S89,-J89))</f>
        <v/>
      </c>
      <c r="U89" s="24" t="str">
        <f aca="true">IF(R89&lt;&gt;"",R89,IF(AND(Q89&lt;&gt;"",ISNUMBER(J89)),WORKDAY(Q89,J89),IF(AND(P89="Nodig",ISNUMBER(J89)),WORKDAY(TODAY(),J89),"")))</f>
        <v/>
      </c>
      <c r="V89" s="27" t="n">
        <f aca="false">IF(OR(P89="Afgerond",P89="Goedgekeurd",P89="N.v.t"),0,IF(OR(U89="",L89=""),0,WORKDAY(U89,L89)))</f>
        <v>0</v>
      </c>
      <c r="W89" s="25" t="str">
        <f aca="true">IF(P89="N.v.t","",IF(OR(P89="Afgerond",P89="Goedgekeurd"),"✓",IF(J89="","n.v.t.",IF(Q89="",J89,J89-NETWORKDAYS(Q89,TODAY())+1))))</f>
        <v>n.v.t.</v>
      </c>
      <c r="X89" s="23" t="str">
        <f aca="false">IF(OR(U89="",S89=""),"ONBEKEND",IF(U89&lt;=S89,"JA",IF(U89&lt;=C89,"KRAP","NEE")))</f>
        <v>ONBEKEND</v>
      </c>
      <c r="Y89" s="28" t="b">
        <f aca="true">IF(A89="",FALSE(),OR(X89="KRAP",AND(P89="Nodig",IFERROR(TODAY()&gt;=T89-10,FALSE())),AND(P89="Ingediend",ISNUMBER(W89),W89&lt;=5,W89&gt;0),P89="Afgewezen"))</f>
        <v>0</v>
      </c>
      <c r="Z89" s="28" t="b">
        <f aca="false">IF(A89="",FALSE(),AND(M89=TRUE(),OR(X89="NEE",AND(ISNUMBER(W89),W89&lt;0))))</f>
        <v>0</v>
      </c>
      <c r="AA89" s="28" t="b">
        <f aca="true">IF(A89="",FALSE(),AND(N89=TRUE(),OR(P89="Nodig",P89="Ingediend",P89="Afgewezen"),IFERROR(TODAY()&gt;S89,FALSE())))</f>
        <v>0</v>
      </c>
      <c r="AB89" s="29" t="str">
        <f aca="true">IF(A89="","",IF(P89="N.v.t","⚪",IF(OR(P89="Afgerond",P89="Goedgekeurd"),"🟢",IF(Z89=TRUE(),"🔴",IF(AA89=TRUE(),"🔴",IF(Y89=TRUE(),"🟠",IF(AND(F89="G-Schouw",J89=""),IF(P89="Ingediend","🟠",IF(AND(C89&lt;&gt;"",TODAY()&gt;C89-28),"🔴","🟠")),"🟢")))))))</f>
        <v/>
      </c>
      <c r="AC89" s="21"/>
      <c r="AD89" s="21"/>
      <c r="AE89" s="30"/>
      <c r="AF89" s="31"/>
    </row>
    <row r="90" customFormat="false" ht="15" hidden="false" customHeight="false" outlineLevel="0" collapsed="false">
      <c r="A90" s="21"/>
      <c r="B90" s="23" t="str">
        <f aca="false">IF(A90="","",IFERROR(INDEX(tbl_Proj_Naam,MATCH(A90,tbl_Proj_ID,0)),"—"))</f>
        <v/>
      </c>
      <c r="C90" s="24" t="str">
        <f aca="false">IF(A90="","",IFERROR(INDEX(tbl_Proj_GSU,MATCH(A90,tbl_Proj_ID,0)),""))</f>
        <v/>
      </c>
      <c r="D90" s="23" t="str">
        <f aca="false">IF(A90="","",IFERROR(INDEX(tbl_Proj_Rt,MATCH(A90,tbl_Proj_ID,0)),""))</f>
        <v/>
      </c>
      <c r="E90" s="23" t="str">
        <f aca="false">IF(A90="","",IFERROR(INDEX(tbl_Proj_Vt,MATCH(A90,tbl_Proj_ID,0)),""))</f>
        <v/>
      </c>
      <c r="F90" s="21"/>
      <c r="G90" s="21"/>
      <c r="H90" s="21"/>
      <c r="I90" s="23" t="str">
        <f aca="false">IF(OR(F90="",H90=""),"",IFERROR(INDEX(tbl_Keuzes_ItemID,MATCH(LEFT(F90,1)&amp;"|"&amp;G90&amp;"|"&amp;H90,tbl_Keuzes_Key,0)),""))</f>
        <v/>
      </c>
      <c r="J90" s="25" t="str">
        <f aca="false">IFERROR(IF(I90="","",VLOOKUP(I90,Normtijden_Config!$A$4:$S$55,7,FALSE())),"")</f>
        <v/>
      </c>
      <c r="K90" s="23" t="str">
        <f aca="false">IFERROR(IF(I90="","",VLOOKUP(I90,Normtijden_Config!$A$4:$S$55,8,FALSE())),"")</f>
        <v/>
      </c>
      <c r="L90" s="25" t="str">
        <f aca="false">IF(I90="","",IFERROR(  IF(VLOOKUP(I90,Normtijden_Config!$A$4:$S$55,9,FALSE())&lt;&gt;"",     VLOOKUP(I90,Normtijden_Config!$A$4:$S$55,9,FALSE()),     IFERROR(-INDEX(tbl_Offsets_Wd,MATCH(K90&amp;"|"&amp;D90&amp;"|"&amp;E90,tbl_Offsets_Key,0)),"")),""))</f>
        <v/>
      </c>
      <c r="M90" s="23" t="str">
        <f aca="false">IFERROR(IF(I90="","",VLOOKUP(I90,Normtijden_Config!$A$4:$S$55,10,FALSE())),"")</f>
        <v/>
      </c>
      <c r="N90" s="23" t="str">
        <f aca="false">IFERROR(IF(I90="","",VLOOKUP(I90,Normtijden_Config!$A$4:$S$55,11,FALSE())),"")</f>
        <v/>
      </c>
      <c r="O90" s="21"/>
      <c r="P90" s="21"/>
      <c r="Q90" s="26"/>
      <c r="R90" s="26"/>
      <c r="S90" s="24" t="str">
        <f aca="false">IF(OR(C90="",L90=""),"",WORKDAY(C90,-L90))</f>
        <v/>
      </c>
      <c r="T90" s="24" t="str">
        <f aca="false">IF(OR(S90="",J90=""),"",WORKDAY(S90,-J90))</f>
        <v/>
      </c>
      <c r="U90" s="24" t="str">
        <f aca="true">IF(R90&lt;&gt;"",R90,IF(AND(Q90&lt;&gt;"",ISNUMBER(J90)),WORKDAY(Q90,J90),IF(AND(P90="Nodig",ISNUMBER(J90)),WORKDAY(TODAY(),J90),"")))</f>
        <v/>
      </c>
      <c r="V90" s="27" t="n">
        <f aca="false">IF(OR(P90="Afgerond",P90="Goedgekeurd",P90="N.v.t"),0,IF(OR(U90="",L90=""),0,WORKDAY(U90,L90)))</f>
        <v>0</v>
      </c>
      <c r="W90" s="25" t="str">
        <f aca="true">IF(P90="N.v.t","",IF(OR(P90="Afgerond",P90="Goedgekeurd"),"✓",IF(J90="","n.v.t.",IF(Q90="",J90,J90-NETWORKDAYS(Q90,TODAY())+1))))</f>
        <v>n.v.t.</v>
      </c>
      <c r="X90" s="23" t="str">
        <f aca="false">IF(OR(U90="",S90=""),"ONBEKEND",IF(U90&lt;=S90,"JA",IF(U90&lt;=C90,"KRAP","NEE")))</f>
        <v>ONBEKEND</v>
      </c>
      <c r="Y90" s="28" t="b">
        <f aca="true">IF(A90="",FALSE(),OR(X90="KRAP",AND(P90="Nodig",IFERROR(TODAY()&gt;=T90-10,FALSE())),AND(P90="Ingediend",ISNUMBER(W90),W90&lt;=5,W90&gt;0),P90="Afgewezen"))</f>
        <v>0</v>
      </c>
      <c r="Z90" s="28" t="b">
        <f aca="false">IF(A90="",FALSE(),AND(M90=TRUE(),OR(X90="NEE",AND(ISNUMBER(W90),W90&lt;0))))</f>
        <v>0</v>
      </c>
      <c r="AA90" s="28" t="b">
        <f aca="true">IF(A90="",FALSE(),AND(N90=TRUE(),OR(P90="Nodig",P90="Ingediend",P90="Afgewezen"),IFERROR(TODAY()&gt;S90,FALSE())))</f>
        <v>0</v>
      </c>
      <c r="AB90" s="29" t="str">
        <f aca="true">IF(A90="","",IF(P90="N.v.t","⚪",IF(OR(P90="Afgerond",P90="Goedgekeurd"),"🟢",IF(Z90=TRUE(),"🔴",IF(AA90=TRUE(),"🔴",IF(Y90=TRUE(),"🟠",IF(AND(F90="G-Schouw",J90=""),IF(P90="Ingediend","🟠",IF(AND(C90&lt;&gt;"",TODAY()&gt;C90-28),"🔴","🟠")),"🟢")))))))</f>
        <v/>
      </c>
      <c r="AC90" s="21"/>
      <c r="AD90" s="21"/>
      <c r="AE90" s="30"/>
      <c r="AF90" s="31"/>
    </row>
    <row r="91" customFormat="false" ht="15" hidden="false" customHeight="false" outlineLevel="0" collapsed="false">
      <c r="A91" s="21"/>
      <c r="B91" s="23" t="str">
        <f aca="false">IF(A91="","",IFERROR(INDEX(tbl_Proj_Naam,MATCH(A91,tbl_Proj_ID,0)),"—"))</f>
        <v/>
      </c>
      <c r="C91" s="24" t="str">
        <f aca="false">IF(A91="","",IFERROR(INDEX(tbl_Proj_GSU,MATCH(A91,tbl_Proj_ID,0)),""))</f>
        <v/>
      </c>
      <c r="D91" s="23" t="str">
        <f aca="false">IF(A91="","",IFERROR(INDEX(tbl_Proj_Rt,MATCH(A91,tbl_Proj_ID,0)),""))</f>
        <v/>
      </c>
      <c r="E91" s="23" t="str">
        <f aca="false">IF(A91="","",IFERROR(INDEX(tbl_Proj_Vt,MATCH(A91,tbl_Proj_ID,0)),""))</f>
        <v/>
      </c>
      <c r="F91" s="21"/>
      <c r="G91" s="21"/>
      <c r="H91" s="21"/>
      <c r="I91" s="23" t="str">
        <f aca="false">IF(OR(F91="",H91=""),"",IFERROR(INDEX(tbl_Keuzes_ItemID,MATCH(LEFT(F91,1)&amp;"|"&amp;G91&amp;"|"&amp;H91,tbl_Keuzes_Key,0)),""))</f>
        <v/>
      </c>
      <c r="J91" s="25" t="str">
        <f aca="false">IFERROR(IF(I91="","",VLOOKUP(I91,Normtijden_Config!$A$4:$S$55,7,FALSE())),"")</f>
        <v/>
      </c>
      <c r="K91" s="23" t="str">
        <f aca="false">IFERROR(IF(I91="","",VLOOKUP(I91,Normtijden_Config!$A$4:$S$55,8,FALSE())),"")</f>
        <v/>
      </c>
      <c r="L91" s="25" t="str">
        <f aca="false">IF(I91="","",IFERROR(  IF(VLOOKUP(I91,Normtijden_Config!$A$4:$S$55,9,FALSE())&lt;&gt;"",     VLOOKUP(I91,Normtijden_Config!$A$4:$S$55,9,FALSE()),     IFERROR(-INDEX(tbl_Offsets_Wd,MATCH(K91&amp;"|"&amp;D91&amp;"|"&amp;E91,tbl_Offsets_Key,0)),"")),""))</f>
        <v/>
      </c>
      <c r="M91" s="23" t="str">
        <f aca="false">IFERROR(IF(I91="","",VLOOKUP(I91,Normtijden_Config!$A$4:$S$55,10,FALSE())),"")</f>
        <v/>
      </c>
      <c r="N91" s="23" t="str">
        <f aca="false">IFERROR(IF(I91="","",VLOOKUP(I91,Normtijden_Config!$A$4:$S$55,11,FALSE())),"")</f>
        <v/>
      </c>
      <c r="O91" s="21"/>
      <c r="P91" s="21"/>
      <c r="Q91" s="26"/>
      <c r="R91" s="26"/>
      <c r="S91" s="24" t="str">
        <f aca="false">IF(OR(C91="",L91=""),"",WORKDAY(C91,-L91))</f>
        <v/>
      </c>
      <c r="T91" s="24" t="str">
        <f aca="false">IF(OR(S91="",J91=""),"",WORKDAY(S91,-J91))</f>
        <v/>
      </c>
      <c r="U91" s="24" t="str">
        <f aca="true">IF(R91&lt;&gt;"",R91,IF(AND(Q91&lt;&gt;"",ISNUMBER(J91)),WORKDAY(Q91,J91),IF(AND(P91="Nodig",ISNUMBER(J91)),WORKDAY(TODAY(),J91),"")))</f>
        <v/>
      </c>
      <c r="V91" s="27" t="n">
        <f aca="false">IF(OR(P91="Afgerond",P91="Goedgekeurd",P91="N.v.t"),0,IF(OR(U91="",L91=""),0,WORKDAY(U91,L91)))</f>
        <v>0</v>
      </c>
      <c r="W91" s="25" t="str">
        <f aca="true">IF(P91="N.v.t","",IF(OR(P91="Afgerond",P91="Goedgekeurd"),"✓",IF(J91="","n.v.t.",IF(Q91="",J91,J91-NETWORKDAYS(Q91,TODAY())+1))))</f>
        <v>n.v.t.</v>
      </c>
      <c r="X91" s="23" t="str">
        <f aca="false">IF(OR(U91="",S91=""),"ONBEKEND",IF(U91&lt;=S91,"JA",IF(U91&lt;=C91,"KRAP","NEE")))</f>
        <v>ONBEKEND</v>
      </c>
      <c r="Y91" s="28" t="b">
        <f aca="true">IF(A91="",FALSE(),OR(X91="KRAP",AND(P91="Nodig",IFERROR(TODAY()&gt;=T91-10,FALSE())),AND(P91="Ingediend",ISNUMBER(W91),W91&lt;=5,W91&gt;0),P91="Afgewezen"))</f>
        <v>0</v>
      </c>
      <c r="Z91" s="28" t="b">
        <f aca="false">IF(A91="",FALSE(),AND(M91=TRUE(),OR(X91="NEE",AND(ISNUMBER(W91),W91&lt;0))))</f>
        <v>0</v>
      </c>
      <c r="AA91" s="28" t="b">
        <f aca="true">IF(A91="",FALSE(),AND(N91=TRUE(),OR(P91="Nodig",P91="Ingediend",P91="Afgewezen"),IFERROR(TODAY()&gt;S91,FALSE())))</f>
        <v>0</v>
      </c>
      <c r="AB91" s="29" t="str">
        <f aca="true">IF(A91="","",IF(P91="N.v.t","⚪",IF(OR(P91="Afgerond",P91="Goedgekeurd"),"🟢",IF(Z91=TRUE(),"🔴",IF(AA91=TRUE(),"🔴",IF(Y91=TRUE(),"🟠",IF(AND(F91="G-Schouw",J91=""),IF(P91="Ingediend","🟠",IF(AND(C91&lt;&gt;"",TODAY()&gt;C91-28),"🔴","🟠")),"🟢")))))))</f>
        <v/>
      </c>
      <c r="AC91" s="21"/>
      <c r="AD91" s="21"/>
      <c r="AE91" s="30"/>
      <c r="AF91" s="31"/>
    </row>
    <row r="92" customFormat="false" ht="15" hidden="false" customHeight="false" outlineLevel="0" collapsed="false">
      <c r="A92" s="21"/>
      <c r="B92" s="23" t="str">
        <f aca="false">IF(A92="","",IFERROR(INDEX(tbl_Proj_Naam,MATCH(A92,tbl_Proj_ID,0)),"—"))</f>
        <v/>
      </c>
      <c r="C92" s="24" t="str">
        <f aca="false">IF(A92="","",IFERROR(INDEX(tbl_Proj_GSU,MATCH(A92,tbl_Proj_ID,0)),""))</f>
        <v/>
      </c>
      <c r="D92" s="23" t="str">
        <f aca="false">IF(A92="","",IFERROR(INDEX(tbl_Proj_Rt,MATCH(A92,tbl_Proj_ID,0)),""))</f>
        <v/>
      </c>
      <c r="E92" s="23" t="str">
        <f aca="false">IF(A92="","",IFERROR(INDEX(tbl_Proj_Vt,MATCH(A92,tbl_Proj_ID,0)),""))</f>
        <v/>
      </c>
      <c r="F92" s="21"/>
      <c r="G92" s="21"/>
      <c r="H92" s="21"/>
      <c r="I92" s="23" t="str">
        <f aca="false">IF(OR(F92="",H92=""),"",IFERROR(INDEX(tbl_Keuzes_ItemID,MATCH(LEFT(F92,1)&amp;"|"&amp;G92&amp;"|"&amp;H92,tbl_Keuzes_Key,0)),""))</f>
        <v/>
      </c>
      <c r="J92" s="25" t="str">
        <f aca="false">IFERROR(IF(I92="","",VLOOKUP(I92,Normtijden_Config!$A$4:$S$55,7,FALSE())),"")</f>
        <v/>
      </c>
      <c r="K92" s="23" t="str">
        <f aca="false">IFERROR(IF(I92="","",VLOOKUP(I92,Normtijden_Config!$A$4:$S$55,8,FALSE())),"")</f>
        <v/>
      </c>
      <c r="L92" s="25" t="str">
        <f aca="false">IF(I92="","",IFERROR(  IF(VLOOKUP(I92,Normtijden_Config!$A$4:$S$55,9,FALSE())&lt;&gt;"",     VLOOKUP(I92,Normtijden_Config!$A$4:$S$55,9,FALSE()),     IFERROR(-INDEX(tbl_Offsets_Wd,MATCH(K92&amp;"|"&amp;D92&amp;"|"&amp;E92,tbl_Offsets_Key,0)),"")),""))</f>
        <v/>
      </c>
      <c r="M92" s="23" t="str">
        <f aca="false">IFERROR(IF(I92="","",VLOOKUP(I92,Normtijden_Config!$A$4:$S$55,10,FALSE())),"")</f>
        <v/>
      </c>
      <c r="N92" s="23" t="str">
        <f aca="false">IFERROR(IF(I92="","",VLOOKUP(I92,Normtijden_Config!$A$4:$S$55,11,FALSE())),"")</f>
        <v/>
      </c>
      <c r="O92" s="21"/>
      <c r="P92" s="21"/>
      <c r="Q92" s="26"/>
      <c r="R92" s="26"/>
      <c r="S92" s="24" t="str">
        <f aca="false">IF(OR(C92="",L92=""),"",WORKDAY(C92,-L92))</f>
        <v/>
      </c>
      <c r="T92" s="24" t="str">
        <f aca="false">IF(OR(S92="",J92=""),"",WORKDAY(S92,-J92))</f>
        <v/>
      </c>
      <c r="U92" s="24" t="str">
        <f aca="true">IF(R92&lt;&gt;"",R92,IF(AND(Q92&lt;&gt;"",ISNUMBER(J92)),WORKDAY(Q92,J92),IF(AND(P92="Nodig",ISNUMBER(J92)),WORKDAY(TODAY(),J92),"")))</f>
        <v/>
      </c>
      <c r="V92" s="27" t="n">
        <f aca="false">IF(OR(P92="Afgerond",P92="Goedgekeurd",P92="N.v.t"),0,IF(OR(U92="",L92=""),0,WORKDAY(U92,L92)))</f>
        <v>0</v>
      </c>
      <c r="W92" s="25" t="str">
        <f aca="true">IF(P92="N.v.t","",IF(OR(P92="Afgerond",P92="Goedgekeurd"),"✓",IF(J92="","n.v.t.",IF(Q92="",J92,J92-NETWORKDAYS(Q92,TODAY())+1))))</f>
        <v>n.v.t.</v>
      </c>
      <c r="X92" s="23" t="str">
        <f aca="false">IF(OR(U92="",S92=""),"ONBEKEND",IF(U92&lt;=S92,"JA",IF(U92&lt;=C92,"KRAP","NEE")))</f>
        <v>ONBEKEND</v>
      </c>
      <c r="Y92" s="28" t="b">
        <f aca="true">IF(A92="",FALSE(),OR(X92="KRAP",AND(P92="Nodig",IFERROR(TODAY()&gt;=T92-10,FALSE())),AND(P92="Ingediend",ISNUMBER(W92),W92&lt;=5,W92&gt;0),P92="Afgewezen"))</f>
        <v>0</v>
      </c>
      <c r="Z92" s="28" t="b">
        <f aca="false">IF(A92="",FALSE(),AND(M92=TRUE(),OR(X92="NEE",AND(ISNUMBER(W92),W92&lt;0))))</f>
        <v>0</v>
      </c>
      <c r="AA92" s="28" t="b">
        <f aca="true">IF(A92="",FALSE(),AND(N92=TRUE(),OR(P92="Nodig",P92="Ingediend",P92="Afgewezen"),IFERROR(TODAY()&gt;S92,FALSE())))</f>
        <v>0</v>
      </c>
      <c r="AB92" s="29" t="str">
        <f aca="true">IF(A92="","",IF(P92="N.v.t","⚪",IF(OR(P92="Afgerond",P92="Goedgekeurd"),"🟢",IF(Z92=TRUE(),"🔴",IF(AA92=TRUE(),"🔴",IF(Y92=TRUE(),"🟠",IF(AND(F92="G-Schouw",J92=""),IF(P92="Ingediend","🟠",IF(AND(C92&lt;&gt;"",TODAY()&gt;C92-28),"🔴","🟠")),"🟢")))))))</f>
        <v/>
      </c>
      <c r="AC92" s="21"/>
      <c r="AD92" s="21"/>
      <c r="AE92" s="30"/>
      <c r="AF92" s="31"/>
    </row>
    <row r="93" customFormat="false" ht="15" hidden="false" customHeight="false" outlineLevel="0" collapsed="false">
      <c r="A93" s="21"/>
      <c r="B93" s="23" t="str">
        <f aca="false">IF(A93="","",IFERROR(INDEX(tbl_Proj_Naam,MATCH(A93,tbl_Proj_ID,0)),"—"))</f>
        <v/>
      </c>
      <c r="C93" s="24" t="str">
        <f aca="false">IF(A93="","",IFERROR(INDEX(tbl_Proj_GSU,MATCH(A93,tbl_Proj_ID,0)),""))</f>
        <v/>
      </c>
      <c r="D93" s="23" t="str">
        <f aca="false">IF(A93="","",IFERROR(INDEX(tbl_Proj_Rt,MATCH(A93,tbl_Proj_ID,0)),""))</f>
        <v/>
      </c>
      <c r="E93" s="23" t="str">
        <f aca="false">IF(A93="","",IFERROR(INDEX(tbl_Proj_Vt,MATCH(A93,tbl_Proj_ID,0)),""))</f>
        <v/>
      </c>
      <c r="F93" s="21"/>
      <c r="G93" s="21"/>
      <c r="H93" s="21"/>
      <c r="I93" s="23" t="str">
        <f aca="false">IF(OR(F93="",H93=""),"",IFERROR(INDEX(tbl_Keuzes_ItemID,MATCH(LEFT(F93,1)&amp;"|"&amp;G93&amp;"|"&amp;H93,tbl_Keuzes_Key,0)),""))</f>
        <v/>
      </c>
      <c r="J93" s="25" t="str">
        <f aca="false">IFERROR(IF(I93="","",VLOOKUP(I93,Normtijden_Config!$A$4:$S$55,7,FALSE())),"")</f>
        <v/>
      </c>
      <c r="K93" s="23" t="str">
        <f aca="false">IFERROR(IF(I93="","",VLOOKUP(I93,Normtijden_Config!$A$4:$S$55,8,FALSE())),"")</f>
        <v/>
      </c>
      <c r="L93" s="25" t="str">
        <f aca="false">IF(I93="","",IFERROR(  IF(VLOOKUP(I93,Normtijden_Config!$A$4:$S$55,9,FALSE())&lt;&gt;"",     VLOOKUP(I93,Normtijden_Config!$A$4:$S$55,9,FALSE()),     IFERROR(-INDEX(tbl_Offsets_Wd,MATCH(K93&amp;"|"&amp;D93&amp;"|"&amp;E93,tbl_Offsets_Key,0)),"")),""))</f>
        <v/>
      </c>
      <c r="M93" s="23" t="str">
        <f aca="false">IFERROR(IF(I93="","",VLOOKUP(I93,Normtijden_Config!$A$4:$S$55,10,FALSE())),"")</f>
        <v/>
      </c>
      <c r="N93" s="23" t="str">
        <f aca="false">IFERROR(IF(I93="","",VLOOKUP(I93,Normtijden_Config!$A$4:$S$55,11,FALSE())),"")</f>
        <v/>
      </c>
      <c r="O93" s="21"/>
      <c r="P93" s="21"/>
      <c r="Q93" s="26"/>
      <c r="R93" s="26"/>
      <c r="S93" s="24" t="str">
        <f aca="false">IF(OR(C93="",L93=""),"",WORKDAY(C93,-L93))</f>
        <v/>
      </c>
      <c r="T93" s="24" t="str">
        <f aca="false">IF(OR(S93="",J93=""),"",WORKDAY(S93,-J93))</f>
        <v/>
      </c>
      <c r="U93" s="24" t="str">
        <f aca="true">IF(R93&lt;&gt;"",R93,IF(AND(Q93&lt;&gt;"",ISNUMBER(J93)),WORKDAY(Q93,J93),IF(AND(P93="Nodig",ISNUMBER(J93)),WORKDAY(TODAY(),J93),"")))</f>
        <v/>
      </c>
      <c r="V93" s="27" t="n">
        <f aca="false">IF(OR(P93="Afgerond",P93="Goedgekeurd",P93="N.v.t"),0,IF(OR(U93="",L93=""),0,WORKDAY(U93,L93)))</f>
        <v>0</v>
      </c>
      <c r="W93" s="25" t="str">
        <f aca="true">IF(P93="N.v.t","",IF(OR(P93="Afgerond",P93="Goedgekeurd"),"✓",IF(J93="","n.v.t.",IF(Q93="",J93,J93-NETWORKDAYS(Q93,TODAY())+1))))</f>
        <v>n.v.t.</v>
      </c>
      <c r="X93" s="23" t="str">
        <f aca="false">IF(OR(U93="",S93=""),"ONBEKEND",IF(U93&lt;=S93,"JA",IF(U93&lt;=C93,"KRAP","NEE")))</f>
        <v>ONBEKEND</v>
      </c>
      <c r="Y93" s="28" t="b">
        <f aca="true">IF(A93="",FALSE(),OR(X93="KRAP",AND(P93="Nodig",IFERROR(TODAY()&gt;=T93-10,FALSE())),AND(P93="Ingediend",ISNUMBER(W93),W93&lt;=5,W93&gt;0),P93="Afgewezen"))</f>
        <v>0</v>
      </c>
      <c r="Z93" s="28" t="b">
        <f aca="false">IF(A93="",FALSE(),AND(M93=TRUE(),OR(X93="NEE",AND(ISNUMBER(W93),W93&lt;0))))</f>
        <v>0</v>
      </c>
      <c r="AA93" s="28" t="b">
        <f aca="true">IF(A93="",FALSE(),AND(N93=TRUE(),OR(P93="Nodig",P93="Ingediend",P93="Afgewezen"),IFERROR(TODAY()&gt;S93,FALSE())))</f>
        <v>0</v>
      </c>
      <c r="AB93" s="29" t="str">
        <f aca="true">IF(A93="","",IF(P93="N.v.t","⚪",IF(OR(P93="Afgerond",P93="Goedgekeurd"),"🟢",IF(Z93=TRUE(),"🔴",IF(AA93=TRUE(),"🔴",IF(Y93=TRUE(),"🟠",IF(AND(F93="G-Schouw",J93=""),IF(P93="Ingediend","🟠",IF(AND(C93&lt;&gt;"",TODAY()&gt;C93-28),"🔴","🟠")),"🟢")))))))</f>
        <v/>
      </c>
      <c r="AC93" s="21"/>
      <c r="AD93" s="21"/>
      <c r="AE93" s="30"/>
      <c r="AF93" s="31"/>
    </row>
    <row r="94" customFormat="false" ht="15" hidden="false" customHeight="false" outlineLevel="0" collapsed="false">
      <c r="A94" s="21"/>
      <c r="B94" s="23" t="str">
        <f aca="false">IF(A94="","",IFERROR(INDEX(tbl_Proj_Naam,MATCH(A94,tbl_Proj_ID,0)),"—"))</f>
        <v/>
      </c>
      <c r="C94" s="24" t="str">
        <f aca="false">IF(A94="","",IFERROR(INDEX(tbl_Proj_GSU,MATCH(A94,tbl_Proj_ID,0)),""))</f>
        <v/>
      </c>
      <c r="D94" s="23" t="str">
        <f aca="false">IF(A94="","",IFERROR(INDEX(tbl_Proj_Rt,MATCH(A94,tbl_Proj_ID,0)),""))</f>
        <v/>
      </c>
      <c r="E94" s="23" t="str">
        <f aca="false">IF(A94="","",IFERROR(INDEX(tbl_Proj_Vt,MATCH(A94,tbl_Proj_ID,0)),""))</f>
        <v/>
      </c>
      <c r="F94" s="21"/>
      <c r="G94" s="21"/>
      <c r="H94" s="21"/>
      <c r="I94" s="23" t="str">
        <f aca="false">IF(OR(F94="",H94=""),"",IFERROR(INDEX(tbl_Keuzes_ItemID,MATCH(LEFT(F94,1)&amp;"|"&amp;G94&amp;"|"&amp;H94,tbl_Keuzes_Key,0)),""))</f>
        <v/>
      </c>
      <c r="J94" s="25" t="str">
        <f aca="false">IFERROR(IF(I94="","",VLOOKUP(I94,Normtijden_Config!$A$4:$S$55,7,FALSE())),"")</f>
        <v/>
      </c>
      <c r="K94" s="23" t="str">
        <f aca="false">IFERROR(IF(I94="","",VLOOKUP(I94,Normtijden_Config!$A$4:$S$55,8,FALSE())),"")</f>
        <v/>
      </c>
      <c r="L94" s="25" t="str">
        <f aca="false">IF(I94="","",IFERROR(  IF(VLOOKUP(I94,Normtijden_Config!$A$4:$S$55,9,FALSE())&lt;&gt;"",     VLOOKUP(I94,Normtijden_Config!$A$4:$S$55,9,FALSE()),     IFERROR(-INDEX(tbl_Offsets_Wd,MATCH(K94&amp;"|"&amp;D94&amp;"|"&amp;E94,tbl_Offsets_Key,0)),"")),""))</f>
        <v/>
      </c>
      <c r="M94" s="23" t="str">
        <f aca="false">IFERROR(IF(I94="","",VLOOKUP(I94,Normtijden_Config!$A$4:$S$55,10,FALSE())),"")</f>
        <v/>
      </c>
      <c r="N94" s="23" t="str">
        <f aca="false">IFERROR(IF(I94="","",VLOOKUP(I94,Normtijden_Config!$A$4:$S$55,11,FALSE())),"")</f>
        <v/>
      </c>
      <c r="O94" s="21"/>
      <c r="P94" s="21"/>
      <c r="Q94" s="26"/>
      <c r="R94" s="26"/>
      <c r="S94" s="24" t="str">
        <f aca="false">IF(OR(C94="",L94=""),"",WORKDAY(C94,-L94))</f>
        <v/>
      </c>
      <c r="T94" s="24" t="str">
        <f aca="false">IF(OR(S94="",J94=""),"",WORKDAY(S94,-J94))</f>
        <v/>
      </c>
      <c r="U94" s="24" t="str">
        <f aca="true">IF(R94&lt;&gt;"",R94,IF(AND(Q94&lt;&gt;"",ISNUMBER(J94)),WORKDAY(Q94,J94),IF(AND(P94="Nodig",ISNUMBER(J94)),WORKDAY(TODAY(),J94),"")))</f>
        <v/>
      </c>
      <c r="V94" s="27" t="n">
        <f aca="false">IF(OR(P94="Afgerond",P94="Goedgekeurd",P94="N.v.t"),0,IF(OR(U94="",L94=""),0,WORKDAY(U94,L94)))</f>
        <v>0</v>
      </c>
      <c r="W94" s="25" t="str">
        <f aca="true">IF(P94="N.v.t","",IF(OR(P94="Afgerond",P94="Goedgekeurd"),"✓",IF(J94="","n.v.t.",IF(Q94="",J94,J94-NETWORKDAYS(Q94,TODAY())+1))))</f>
        <v>n.v.t.</v>
      </c>
      <c r="X94" s="23" t="str">
        <f aca="false">IF(OR(U94="",S94=""),"ONBEKEND",IF(U94&lt;=S94,"JA",IF(U94&lt;=C94,"KRAP","NEE")))</f>
        <v>ONBEKEND</v>
      </c>
      <c r="Y94" s="28" t="b">
        <f aca="true">IF(A94="",FALSE(),OR(X94="KRAP",AND(P94="Nodig",IFERROR(TODAY()&gt;=T94-10,FALSE())),AND(P94="Ingediend",ISNUMBER(W94),W94&lt;=5,W94&gt;0),P94="Afgewezen"))</f>
        <v>0</v>
      </c>
      <c r="Z94" s="28" t="b">
        <f aca="false">IF(A94="",FALSE(),AND(M94=TRUE(),OR(X94="NEE",AND(ISNUMBER(W94),W94&lt;0))))</f>
        <v>0</v>
      </c>
      <c r="AA94" s="28" t="b">
        <f aca="true">IF(A94="",FALSE(),AND(N94=TRUE(),OR(P94="Nodig",P94="Ingediend",P94="Afgewezen"),IFERROR(TODAY()&gt;S94,FALSE())))</f>
        <v>0</v>
      </c>
      <c r="AB94" s="29" t="str">
        <f aca="true">IF(A94="","",IF(P94="N.v.t","⚪",IF(OR(P94="Afgerond",P94="Goedgekeurd"),"🟢",IF(Z94=TRUE(),"🔴",IF(AA94=TRUE(),"🔴",IF(Y94=TRUE(),"🟠",IF(AND(F94="G-Schouw",J94=""),IF(P94="Ingediend","🟠",IF(AND(C94&lt;&gt;"",TODAY()&gt;C94-28),"🔴","🟠")),"🟢")))))))</f>
        <v/>
      </c>
      <c r="AC94" s="21"/>
      <c r="AD94" s="21"/>
      <c r="AE94" s="30"/>
      <c r="AF94" s="31"/>
    </row>
    <row r="95" customFormat="false" ht="15" hidden="false" customHeight="false" outlineLevel="0" collapsed="false">
      <c r="A95" s="21"/>
      <c r="B95" s="23" t="str">
        <f aca="false">IF(A95="","",IFERROR(INDEX(tbl_Proj_Naam,MATCH(A95,tbl_Proj_ID,0)),"—"))</f>
        <v/>
      </c>
      <c r="C95" s="24" t="str">
        <f aca="false">IF(A95="","",IFERROR(INDEX(tbl_Proj_GSU,MATCH(A95,tbl_Proj_ID,0)),""))</f>
        <v/>
      </c>
      <c r="D95" s="23" t="str">
        <f aca="false">IF(A95="","",IFERROR(INDEX(tbl_Proj_Rt,MATCH(A95,tbl_Proj_ID,0)),""))</f>
        <v/>
      </c>
      <c r="E95" s="23" t="str">
        <f aca="false">IF(A95="","",IFERROR(INDEX(tbl_Proj_Vt,MATCH(A95,tbl_Proj_ID,0)),""))</f>
        <v/>
      </c>
      <c r="F95" s="21"/>
      <c r="G95" s="21"/>
      <c r="H95" s="21"/>
      <c r="I95" s="23" t="str">
        <f aca="false">IF(OR(F95="",H95=""),"",IFERROR(INDEX(tbl_Keuzes_ItemID,MATCH(LEFT(F95,1)&amp;"|"&amp;G95&amp;"|"&amp;H95,tbl_Keuzes_Key,0)),""))</f>
        <v/>
      </c>
      <c r="J95" s="25" t="str">
        <f aca="false">IFERROR(IF(I95="","",VLOOKUP(I95,Normtijden_Config!$A$4:$S$55,7,FALSE())),"")</f>
        <v/>
      </c>
      <c r="K95" s="23" t="str">
        <f aca="false">IFERROR(IF(I95="","",VLOOKUP(I95,Normtijden_Config!$A$4:$S$55,8,FALSE())),"")</f>
        <v/>
      </c>
      <c r="L95" s="25" t="str">
        <f aca="false">IF(I95="","",IFERROR(  IF(VLOOKUP(I95,Normtijden_Config!$A$4:$S$55,9,FALSE())&lt;&gt;"",     VLOOKUP(I95,Normtijden_Config!$A$4:$S$55,9,FALSE()),     IFERROR(-INDEX(tbl_Offsets_Wd,MATCH(K95&amp;"|"&amp;D95&amp;"|"&amp;E95,tbl_Offsets_Key,0)),"")),""))</f>
        <v/>
      </c>
      <c r="M95" s="23" t="str">
        <f aca="false">IFERROR(IF(I95="","",VLOOKUP(I95,Normtijden_Config!$A$4:$S$55,10,FALSE())),"")</f>
        <v/>
      </c>
      <c r="N95" s="23" t="str">
        <f aca="false">IFERROR(IF(I95="","",VLOOKUP(I95,Normtijden_Config!$A$4:$S$55,11,FALSE())),"")</f>
        <v/>
      </c>
      <c r="O95" s="21"/>
      <c r="P95" s="21"/>
      <c r="Q95" s="26"/>
      <c r="R95" s="26"/>
      <c r="S95" s="24" t="str">
        <f aca="false">IF(OR(C95="",L95=""),"",WORKDAY(C95,-L95))</f>
        <v/>
      </c>
      <c r="T95" s="24" t="str">
        <f aca="false">IF(OR(S95="",J95=""),"",WORKDAY(S95,-J95))</f>
        <v/>
      </c>
      <c r="U95" s="24" t="str">
        <f aca="true">IF(R95&lt;&gt;"",R95,IF(AND(Q95&lt;&gt;"",ISNUMBER(J95)),WORKDAY(Q95,J95),IF(AND(P95="Nodig",ISNUMBER(J95)),WORKDAY(TODAY(),J95),"")))</f>
        <v/>
      </c>
      <c r="V95" s="27" t="n">
        <f aca="false">IF(OR(P95="Afgerond",P95="Goedgekeurd",P95="N.v.t"),0,IF(OR(U95="",L95=""),0,WORKDAY(U95,L95)))</f>
        <v>0</v>
      </c>
      <c r="W95" s="25" t="str">
        <f aca="true">IF(P95="N.v.t","",IF(OR(P95="Afgerond",P95="Goedgekeurd"),"✓",IF(J95="","n.v.t.",IF(Q95="",J95,J95-NETWORKDAYS(Q95,TODAY())+1))))</f>
        <v>n.v.t.</v>
      </c>
      <c r="X95" s="23" t="str">
        <f aca="false">IF(OR(U95="",S95=""),"ONBEKEND",IF(U95&lt;=S95,"JA",IF(U95&lt;=C95,"KRAP","NEE")))</f>
        <v>ONBEKEND</v>
      </c>
      <c r="Y95" s="28" t="b">
        <f aca="true">IF(A95="",FALSE(),OR(X95="KRAP",AND(P95="Nodig",IFERROR(TODAY()&gt;=T95-10,FALSE())),AND(P95="Ingediend",ISNUMBER(W95),W95&lt;=5,W95&gt;0),P95="Afgewezen"))</f>
        <v>0</v>
      </c>
      <c r="Z95" s="28" t="b">
        <f aca="false">IF(A95="",FALSE(),AND(M95=TRUE(),OR(X95="NEE",AND(ISNUMBER(W95),W95&lt;0))))</f>
        <v>0</v>
      </c>
      <c r="AA95" s="28" t="b">
        <f aca="true">IF(A95="",FALSE(),AND(N95=TRUE(),OR(P95="Nodig",P95="Ingediend",P95="Afgewezen"),IFERROR(TODAY()&gt;S95,FALSE())))</f>
        <v>0</v>
      </c>
      <c r="AB95" s="29" t="str">
        <f aca="true">IF(A95="","",IF(P95="N.v.t","⚪",IF(OR(P95="Afgerond",P95="Goedgekeurd"),"🟢",IF(Z95=TRUE(),"🔴",IF(AA95=TRUE(),"🔴",IF(Y95=TRUE(),"🟠",IF(AND(F95="G-Schouw",J95=""),IF(P95="Ingediend","🟠",IF(AND(C95&lt;&gt;"",TODAY()&gt;C95-28),"🔴","🟠")),"🟢")))))))</f>
        <v/>
      </c>
      <c r="AC95" s="21"/>
      <c r="AD95" s="21"/>
      <c r="AE95" s="30"/>
      <c r="AF95" s="31"/>
    </row>
    <row r="96" customFormat="false" ht="15" hidden="false" customHeight="false" outlineLevel="0" collapsed="false">
      <c r="A96" s="21"/>
      <c r="B96" s="23" t="str">
        <f aca="false">IF(A96="","",IFERROR(INDEX(tbl_Proj_Naam,MATCH(A96,tbl_Proj_ID,0)),"—"))</f>
        <v/>
      </c>
      <c r="C96" s="24" t="str">
        <f aca="false">IF(A96="","",IFERROR(INDEX(tbl_Proj_GSU,MATCH(A96,tbl_Proj_ID,0)),""))</f>
        <v/>
      </c>
      <c r="D96" s="23" t="str">
        <f aca="false">IF(A96="","",IFERROR(INDEX(tbl_Proj_Rt,MATCH(A96,tbl_Proj_ID,0)),""))</f>
        <v/>
      </c>
      <c r="E96" s="23" t="str">
        <f aca="false">IF(A96="","",IFERROR(INDEX(tbl_Proj_Vt,MATCH(A96,tbl_Proj_ID,0)),""))</f>
        <v/>
      </c>
      <c r="F96" s="21"/>
      <c r="G96" s="21"/>
      <c r="H96" s="21"/>
      <c r="I96" s="23" t="str">
        <f aca="false">IF(OR(F96="",H96=""),"",IFERROR(INDEX(tbl_Keuzes_ItemID,MATCH(LEFT(F96,1)&amp;"|"&amp;G96&amp;"|"&amp;H96,tbl_Keuzes_Key,0)),""))</f>
        <v/>
      </c>
      <c r="J96" s="25" t="str">
        <f aca="false">IFERROR(IF(I96="","",VLOOKUP(I96,Normtijden_Config!$A$4:$S$55,7,FALSE())),"")</f>
        <v/>
      </c>
      <c r="K96" s="23" t="str">
        <f aca="false">IFERROR(IF(I96="","",VLOOKUP(I96,Normtijden_Config!$A$4:$S$55,8,FALSE())),"")</f>
        <v/>
      </c>
      <c r="L96" s="25" t="str">
        <f aca="false">IF(I96="","",IFERROR(  IF(VLOOKUP(I96,Normtijden_Config!$A$4:$S$55,9,FALSE())&lt;&gt;"",     VLOOKUP(I96,Normtijden_Config!$A$4:$S$55,9,FALSE()),     IFERROR(-INDEX(tbl_Offsets_Wd,MATCH(K96&amp;"|"&amp;D96&amp;"|"&amp;E96,tbl_Offsets_Key,0)),"")),""))</f>
        <v/>
      </c>
      <c r="M96" s="23" t="str">
        <f aca="false">IFERROR(IF(I96="","",VLOOKUP(I96,Normtijden_Config!$A$4:$S$55,10,FALSE())),"")</f>
        <v/>
      </c>
      <c r="N96" s="23" t="str">
        <f aca="false">IFERROR(IF(I96="","",VLOOKUP(I96,Normtijden_Config!$A$4:$S$55,11,FALSE())),"")</f>
        <v/>
      </c>
      <c r="O96" s="21"/>
      <c r="P96" s="21"/>
      <c r="Q96" s="26"/>
      <c r="R96" s="26"/>
      <c r="S96" s="24" t="str">
        <f aca="false">IF(OR(C96="",L96=""),"",WORKDAY(C96,-L96))</f>
        <v/>
      </c>
      <c r="T96" s="24" t="str">
        <f aca="false">IF(OR(S96="",J96=""),"",WORKDAY(S96,-J96))</f>
        <v/>
      </c>
      <c r="U96" s="24" t="str">
        <f aca="true">IF(R96&lt;&gt;"",R96,IF(AND(Q96&lt;&gt;"",ISNUMBER(J96)),WORKDAY(Q96,J96),IF(AND(P96="Nodig",ISNUMBER(J96)),WORKDAY(TODAY(),J96),"")))</f>
        <v/>
      </c>
      <c r="V96" s="27" t="n">
        <f aca="false">IF(OR(P96="Afgerond",P96="Goedgekeurd",P96="N.v.t"),0,IF(OR(U96="",L96=""),0,WORKDAY(U96,L96)))</f>
        <v>0</v>
      </c>
      <c r="W96" s="25" t="str">
        <f aca="true">IF(P96="N.v.t","",IF(OR(P96="Afgerond",P96="Goedgekeurd"),"✓",IF(J96="","n.v.t.",IF(Q96="",J96,J96-NETWORKDAYS(Q96,TODAY())+1))))</f>
        <v>n.v.t.</v>
      </c>
      <c r="X96" s="23" t="str">
        <f aca="false">IF(OR(U96="",S96=""),"ONBEKEND",IF(U96&lt;=S96,"JA",IF(U96&lt;=C96,"KRAP","NEE")))</f>
        <v>ONBEKEND</v>
      </c>
      <c r="Y96" s="28" t="b">
        <f aca="true">IF(A96="",FALSE(),OR(X96="KRAP",AND(P96="Nodig",IFERROR(TODAY()&gt;=T96-10,FALSE())),AND(P96="Ingediend",ISNUMBER(W96),W96&lt;=5,W96&gt;0),P96="Afgewezen"))</f>
        <v>0</v>
      </c>
      <c r="Z96" s="28" t="b">
        <f aca="false">IF(A96="",FALSE(),AND(M96=TRUE(),OR(X96="NEE",AND(ISNUMBER(W96),W96&lt;0))))</f>
        <v>0</v>
      </c>
      <c r="AA96" s="28" t="b">
        <f aca="true">IF(A96="",FALSE(),AND(N96=TRUE(),OR(P96="Nodig",P96="Ingediend",P96="Afgewezen"),IFERROR(TODAY()&gt;S96,FALSE())))</f>
        <v>0</v>
      </c>
      <c r="AB96" s="29" t="str">
        <f aca="true">IF(A96="","",IF(P96="N.v.t","⚪",IF(OR(P96="Afgerond",P96="Goedgekeurd"),"🟢",IF(Z96=TRUE(),"🔴",IF(AA96=TRUE(),"🔴",IF(Y96=TRUE(),"🟠",IF(AND(F96="G-Schouw",J96=""),IF(P96="Ingediend","🟠",IF(AND(C96&lt;&gt;"",TODAY()&gt;C96-28),"🔴","🟠")),"🟢")))))))</f>
        <v/>
      </c>
      <c r="AC96" s="21"/>
      <c r="AD96" s="21"/>
      <c r="AE96" s="30"/>
      <c r="AF96" s="31"/>
    </row>
    <row r="97" customFormat="false" ht="15" hidden="false" customHeight="false" outlineLevel="0" collapsed="false">
      <c r="A97" s="21"/>
      <c r="B97" s="23" t="str">
        <f aca="false">IF(A97="","",IFERROR(INDEX(tbl_Proj_Naam,MATCH(A97,tbl_Proj_ID,0)),"—"))</f>
        <v/>
      </c>
      <c r="C97" s="24" t="str">
        <f aca="false">IF(A97="","",IFERROR(INDEX(tbl_Proj_GSU,MATCH(A97,tbl_Proj_ID,0)),""))</f>
        <v/>
      </c>
      <c r="D97" s="23" t="str">
        <f aca="false">IF(A97="","",IFERROR(INDEX(tbl_Proj_Rt,MATCH(A97,tbl_Proj_ID,0)),""))</f>
        <v/>
      </c>
      <c r="E97" s="23" t="str">
        <f aca="false">IF(A97="","",IFERROR(INDEX(tbl_Proj_Vt,MATCH(A97,tbl_Proj_ID,0)),""))</f>
        <v/>
      </c>
      <c r="F97" s="21"/>
      <c r="G97" s="21"/>
      <c r="H97" s="21"/>
      <c r="I97" s="23" t="str">
        <f aca="false">IF(OR(F97="",H97=""),"",IFERROR(INDEX(tbl_Keuzes_ItemID,MATCH(LEFT(F97,1)&amp;"|"&amp;G97&amp;"|"&amp;H97,tbl_Keuzes_Key,0)),""))</f>
        <v/>
      </c>
      <c r="J97" s="25" t="str">
        <f aca="false">IFERROR(IF(I97="","",VLOOKUP(I97,Normtijden_Config!$A$4:$S$55,7,FALSE())),"")</f>
        <v/>
      </c>
      <c r="K97" s="23" t="str">
        <f aca="false">IFERROR(IF(I97="","",VLOOKUP(I97,Normtijden_Config!$A$4:$S$55,8,FALSE())),"")</f>
        <v/>
      </c>
      <c r="L97" s="25" t="str">
        <f aca="false">IF(I97="","",IFERROR(  IF(VLOOKUP(I97,Normtijden_Config!$A$4:$S$55,9,FALSE())&lt;&gt;"",     VLOOKUP(I97,Normtijden_Config!$A$4:$S$55,9,FALSE()),     IFERROR(-INDEX(tbl_Offsets_Wd,MATCH(K97&amp;"|"&amp;D97&amp;"|"&amp;E97,tbl_Offsets_Key,0)),"")),""))</f>
        <v/>
      </c>
      <c r="M97" s="23" t="str">
        <f aca="false">IFERROR(IF(I97="","",VLOOKUP(I97,Normtijden_Config!$A$4:$S$55,10,FALSE())),"")</f>
        <v/>
      </c>
      <c r="N97" s="23" t="str">
        <f aca="false">IFERROR(IF(I97="","",VLOOKUP(I97,Normtijden_Config!$A$4:$S$55,11,FALSE())),"")</f>
        <v/>
      </c>
      <c r="O97" s="21"/>
      <c r="P97" s="21"/>
      <c r="Q97" s="26"/>
      <c r="R97" s="26"/>
      <c r="S97" s="24" t="str">
        <f aca="false">IF(OR(C97="",L97=""),"",WORKDAY(C97,-L97))</f>
        <v/>
      </c>
      <c r="T97" s="24" t="str">
        <f aca="false">IF(OR(S97="",J97=""),"",WORKDAY(S97,-J97))</f>
        <v/>
      </c>
      <c r="U97" s="24" t="str">
        <f aca="true">IF(R97&lt;&gt;"",R97,IF(AND(Q97&lt;&gt;"",ISNUMBER(J97)),WORKDAY(Q97,J97),IF(AND(P97="Nodig",ISNUMBER(J97)),WORKDAY(TODAY(),J97),"")))</f>
        <v/>
      </c>
      <c r="V97" s="27" t="n">
        <f aca="false">IF(OR(P97="Afgerond",P97="Goedgekeurd",P97="N.v.t"),0,IF(OR(U97="",L97=""),0,WORKDAY(U97,L97)))</f>
        <v>0</v>
      </c>
      <c r="W97" s="25" t="str">
        <f aca="true">IF(P97="N.v.t","",IF(OR(P97="Afgerond",P97="Goedgekeurd"),"✓",IF(J97="","n.v.t.",IF(Q97="",J97,J97-NETWORKDAYS(Q97,TODAY())+1))))</f>
        <v>n.v.t.</v>
      </c>
      <c r="X97" s="23" t="str">
        <f aca="false">IF(OR(U97="",S97=""),"ONBEKEND",IF(U97&lt;=S97,"JA",IF(U97&lt;=C97,"KRAP","NEE")))</f>
        <v>ONBEKEND</v>
      </c>
      <c r="Y97" s="28" t="b">
        <f aca="true">IF(A97="",FALSE(),OR(X97="KRAP",AND(P97="Nodig",IFERROR(TODAY()&gt;=T97-10,FALSE())),AND(P97="Ingediend",ISNUMBER(W97),W97&lt;=5,W97&gt;0),P97="Afgewezen"))</f>
        <v>0</v>
      </c>
      <c r="Z97" s="28" t="b">
        <f aca="false">IF(A97="",FALSE(),AND(M97=TRUE(),OR(X97="NEE",AND(ISNUMBER(W97),W97&lt;0))))</f>
        <v>0</v>
      </c>
      <c r="AA97" s="28" t="b">
        <f aca="true">IF(A97="",FALSE(),AND(N97=TRUE(),OR(P97="Nodig",P97="Ingediend",P97="Afgewezen"),IFERROR(TODAY()&gt;S97,FALSE())))</f>
        <v>0</v>
      </c>
      <c r="AB97" s="29" t="str">
        <f aca="true">IF(A97="","",IF(P97="N.v.t","⚪",IF(OR(P97="Afgerond",P97="Goedgekeurd"),"🟢",IF(Z97=TRUE(),"🔴",IF(AA97=TRUE(),"🔴",IF(Y97=TRUE(),"🟠",IF(AND(F97="G-Schouw",J97=""),IF(P97="Ingediend","🟠",IF(AND(C97&lt;&gt;"",TODAY()&gt;C97-28),"🔴","🟠")),"🟢")))))))</f>
        <v/>
      </c>
      <c r="AC97" s="21"/>
      <c r="AD97" s="21"/>
      <c r="AE97" s="30"/>
      <c r="AF97" s="31"/>
    </row>
    <row r="98" customFormat="false" ht="15" hidden="false" customHeight="false" outlineLevel="0" collapsed="false">
      <c r="A98" s="21"/>
      <c r="B98" s="23" t="str">
        <f aca="false">IF(A98="","",IFERROR(INDEX(tbl_Proj_Naam,MATCH(A98,tbl_Proj_ID,0)),"—"))</f>
        <v/>
      </c>
      <c r="C98" s="24" t="str">
        <f aca="false">IF(A98="","",IFERROR(INDEX(tbl_Proj_GSU,MATCH(A98,tbl_Proj_ID,0)),""))</f>
        <v/>
      </c>
      <c r="D98" s="23" t="str">
        <f aca="false">IF(A98="","",IFERROR(INDEX(tbl_Proj_Rt,MATCH(A98,tbl_Proj_ID,0)),""))</f>
        <v/>
      </c>
      <c r="E98" s="23" t="str">
        <f aca="false">IF(A98="","",IFERROR(INDEX(tbl_Proj_Vt,MATCH(A98,tbl_Proj_ID,0)),""))</f>
        <v/>
      </c>
      <c r="F98" s="21"/>
      <c r="G98" s="21"/>
      <c r="H98" s="21"/>
      <c r="I98" s="23" t="str">
        <f aca="false">IF(OR(F98="",H98=""),"",IFERROR(INDEX(tbl_Keuzes_ItemID,MATCH(LEFT(F98,1)&amp;"|"&amp;G98&amp;"|"&amp;H98,tbl_Keuzes_Key,0)),""))</f>
        <v/>
      </c>
      <c r="J98" s="25" t="str">
        <f aca="false">IFERROR(IF(I98="","",VLOOKUP(I98,Normtijden_Config!$A$4:$S$55,7,FALSE())),"")</f>
        <v/>
      </c>
      <c r="K98" s="23" t="str">
        <f aca="false">IFERROR(IF(I98="","",VLOOKUP(I98,Normtijden_Config!$A$4:$S$55,8,FALSE())),"")</f>
        <v/>
      </c>
      <c r="L98" s="25" t="str">
        <f aca="false">IF(I98="","",IFERROR(  IF(VLOOKUP(I98,Normtijden_Config!$A$4:$S$55,9,FALSE())&lt;&gt;"",     VLOOKUP(I98,Normtijden_Config!$A$4:$S$55,9,FALSE()),     IFERROR(-INDEX(tbl_Offsets_Wd,MATCH(K98&amp;"|"&amp;D98&amp;"|"&amp;E98,tbl_Offsets_Key,0)),"")),""))</f>
        <v/>
      </c>
      <c r="M98" s="23" t="str">
        <f aca="false">IFERROR(IF(I98="","",VLOOKUP(I98,Normtijden_Config!$A$4:$S$55,10,FALSE())),"")</f>
        <v/>
      </c>
      <c r="N98" s="23" t="str">
        <f aca="false">IFERROR(IF(I98="","",VLOOKUP(I98,Normtijden_Config!$A$4:$S$55,11,FALSE())),"")</f>
        <v/>
      </c>
      <c r="O98" s="21"/>
      <c r="P98" s="21"/>
      <c r="Q98" s="26"/>
      <c r="R98" s="26"/>
      <c r="S98" s="24" t="str">
        <f aca="false">IF(OR(C98="",L98=""),"",WORKDAY(C98,-L98))</f>
        <v/>
      </c>
      <c r="T98" s="24" t="str">
        <f aca="false">IF(OR(S98="",J98=""),"",WORKDAY(S98,-J98))</f>
        <v/>
      </c>
      <c r="U98" s="24" t="str">
        <f aca="true">IF(R98&lt;&gt;"",R98,IF(AND(Q98&lt;&gt;"",ISNUMBER(J98)),WORKDAY(Q98,J98),IF(AND(P98="Nodig",ISNUMBER(J98)),WORKDAY(TODAY(),J98),"")))</f>
        <v/>
      </c>
      <c r="V98" s="27" t="n">
        <f aca="false">IF(OR(P98="Afgerond",P98="Goedgekeurd",P98="N.v.t"),0,IF(OR(U98="",L98=""),0,WORKDAY(U98,L98)))</f>
        <v>0</v>
      </c>
      <c r="W98" s="25" t="str">
        <f aca="true">IF(P98="N.v.t","",IF(OR(P98="Afgerond",P98="Goedgekeurd"),"✓",IF(J98="","n.v.t.",IF(Q98="",J98,J98-NETWORKDAYS(Q98,TODAY())+1))))</f>
        <v>n.v.t.</v>
      </c>
      <c r="X98" s="23" t="str">
        <f aca="false">IF(OR(U98="",S98=""),"ONBEKEND",IF(U98&lt;=S98,"JA",IF(U98&lt;=C98,"KRAP","NEE")))</f>
        <v>ONBEKEND</v>
      </c>
      <c r="Y98" s="28" t="b">
        <f aca="true">IF(A98="",FALSE(),OR(X98="KRAP",AND(P98="Nodig",IFERROR(TODAY()&gt;=T98-10,FALSE())),AND(P98="Ingediend",ISNUMBER(W98),W98&lt;=5,W98&gt;0),P98="Afgewezen"))</f>
        <v>0</v>
      </c>
      <c r="Z98" s="28" t="b">
        <f aca="false">IF(A98="",FALSE(),AND(M98=TRUE(),OR(X98="NEE",AND(ISNUMBER(W98),W98&lt;0))))</f>
        <v>0</v>
      </c>
      <c r="AA98" s="28" t="b">
        <f aca="true">IF(A98="",FALSE(),AND(N98=TRUE(),OR(P98="Nodig",P98="Ingediend",P98="Afgewezen"),IFERROR(TODAY()&gt;S98,FALSE())))</f>
        <v>0</v>
      </c>
      <c r="AB98" s="29" t="str">
        <f aca="true">IF(A98="","",IF(P98="N.v.t","⚪",IF(OR(P98="Afgerond",P98="Goedgekeurd"),"🟢",IF(Z98=TRUE(),"🔴",IF(AA98=TRUE(),"🔴",IF(Y98=TRUE(),"🟠",IF(AND(F98="G-Schouw",J98=""),IF(P98="Ingediend","🟠",IF(AND(C98&lt;&gt;"",TODAY()&gt;C98-28),"🔴","🟠")),"🟢")))))))</f>
        <v/>
      </c>
      <c r="AC98" s="21"/>
      <c r="AD98" s="21"/>
      <c r="AE98" s="30"/>
      <c r="AF98" s="31"/>
    </row>
    <row r="99" customFormat="false" ht="15" hidden="false" customHeight="false" outlineLevel="0" collapsed="false">
      <c r="A99" s="21"/>
      <c r="B99" s="23" t="str">
        <f aca="false">IF(A99="","",IFERROR(INDEX(tbl_Proj_Naam,MATCH(A99,tbl_Proj_ID,0)),"—"))</f>
        <v/>
      </c>
      <c r="C99" s="24" t="str">
        <f aca="false">IF(A99="","",IFERROR(INDEX(tbl_Proj_GSU,MATCH(A99,tbl_Proj_ID,0)),""))</f>
        <v/>
      </c>
      <c r="D99" s="23" t="str">
        <f aca="false">IF(A99="","",IFERROR(INDEX(tbl_Proj_Rt,MATCH(A99,tbl_Proj_ID,0)),""))</f>
        <v/>
      </c>
      <c r="E99" s="23" t="str">
        <f aca="false">IF(A99="","",IFERROR(INDEX(tbl_Proj_Vt,MATCH(A99,tbl_Proj_ID,0)),""))</f>
        <v/>
      </c>
      <c r="F99" s="21"/>
      <c r="G99" s="21"/>
      <c r="H99" s="21"/>
      <c r="I99" s="23" t="str">
        <f aca="false">IF(OR(F99="",H99=""),"",IFERROR(INDEX(tbl_Keuzes_ItemID,MATCH(LEFT(F99,1)&amp;"|"&amp;G99&amp;"|"&amp;H99,tbl_Keuzes_Key,0)),""))</f>
        <v/>
      </c>
      <c r="J99" s="25" t="str">
        <f aca="false">IFERROR(IF(I99="","",VLOOKUP(I99,Normtijden_Config!$A$4:$S$55,7,FALSE())),"")</f>
        <v/>
      </c>
      <c r="K99" s="23" t="str">
        <f aca="false">IFERROR(IF(I99="","",VLOOKUP(I99,Normtijden_Config!$A$4:$S$55,8,FALSE())),"")</f>
        <v/>
      </c>
      <c r="L99" s="25" t="str">
        <f aca="false">IF(I99="","",IFERROR(  IF(VLOOKUP(I99,Normtijden_Config!$A$4:$S$55,9,FALSE())&lt;&gt;"",     VLOOKUP(I99,Normtijden_Config!$A$4:$S$55,9,FALSE()),     IFERROR(-INDEX(tbl_Offsets_Wd,MATCH(K99&amp;"|"&amp;D99&amp;"|"&amp;E99,tbl_Offsets_Key,0)),"")),""))</f>
        <v/>
      </c>
      <c r="M99" s="23" t="str">
        <f aca="false">IFERROR(IF(I99="","",VLOOKUP(I99,Normtijden_Config!$A$4:$S$55,10,FALSE())),"")</f>
        <v/>
      </c>
      <c r="N99" s="23" t="str">
        <f aca="false">IFERROR(IF(I99="","",VLOOKUP(I99,Normtijden_Config!$A$4:$S$55,11,FALSE())),"")</f>
        <v/>
      </c>
      <c r="O99" s="21"/>
      <c r="P99" s="21"/>
      <c r="Q99" s="26"/>
      <c r="R99" s="26"/>
      <c r="S99" s="24" t="str">
        <f aca="false">IF(OR(C99="",L99=""),"",WORKDAY(C99,-L99))</f>
        <v/>
      </c>
      <c r="T99" s="24" t="str">
        <f aca="false">IF(OR(S99="",J99=""),"",WORKDAY(S99,-J99))</f>
        <v/>
      </c>
      <c r="U99" s="24" t="str">
        <f aca="true">IF(R99&lt;&gt;"",R99,IF(AND(Q99&lt;&gt;"",ISNUMBER(J99)),WORKDAY(Q99,J99),IF(AND(P99="Nodig",ISNUMBER(J99)),WORKDAY(TODAY(),J99),"")))</f>
        <v/>
      </c>
      <c r="V99" s="27" t="n">
        <f aca="false">IF(OR(P99="Afgerond",P99="Goedgekeurd",P99="N.v.t"),0,IF(OR(U99="",L99=""),0,WORKDAY(U99,L99)))</f>
        <v>0</v>
      </c>
      <c r="W99" s="25" t="str">
        <f aca="true">IF(P99="N.v.t","",IF(OR(P99="Afgerond",P99="Goedgekeurd"),"✓",IF(J99="","n.v.t.",IF(Q99="",J99,J99-NETWORKDAYS(Q99,TODAY())+1))))</f>
        <v>n.v.t.</v>
      </c>
      <c r="X99" s="23" t="str">
        <f aca="false">IF(OR(U99="",S99=""),"ONBEKEND",IF(U99&lt;=S99,"JA",IF(U99&lt;=C99,"KRAP","NEE")))</f>
        <v>ONBEKEND</v>
      </c>
      <c r="Y99" s="28" t="b">
        <f aca="true">IF(A99="",FALSE(),OR(X99="KRAP",AND(P99="Nodig",IFERROR(TODAY()&gt;=T99-10,FALSE())),AND(P99="Ingediend",ISNUMBER(W99),W99&lt;=5,W99&gt;0),P99="Afgewezen"))</f>
        <v>0</v>
      </c>
      <c r="Z99" s="28" t="b">
        <f aca="false">IF(A99="",FALSE(),AND(M99=TRUE(),OR(X99="NEE",AND(ISNUMBER(W99),W99&lt;0))))</f>
        <v>0</v>
      </c>
      <c r="AA99" s="28" t="b">
        <f aca="true">IF(A99="",FALSE(),AND(N99=TRUE(),OR(P99="Nodig",P99="Ingediend",P99="Afgewezen"),IFERROR(TODAY()&gt;S99,FALSE())))</f>
        <v>0</v>
      </c>
      <c r="AB99" s="29" t="str">
        <f aca="true">IF(A99="","",IF(P99="N.v.t","⚪",IF(OR(P99="Afgerond",P99="Goedgekeurd"),"🟢",IF(Z99=TRUE(),"🔴",IF(AA99=TRUE(),"🔴",IF(Y99=TRUE(),"🟠",IF(AND(F99="G-Schouw",J99=""),IF(P99="Ingediend","🟠",IF(AND(C99&lt;&gt;"",TODAY()&gt;C99-28),"🔴","🟠")),"🟢")))))))</f>
        <v/>
      </c>
      <c r="AC99" s="21"/>
      <c r="AD99" s="21"/>
      <c r="AE99" s="30"/>
      <c r="AF99" s="31"/>
    </row>
    <row r="100" customFormat="false" ht="15" hidden="false" customHeight="false" outlineLevel="0" collapsed="false">
      <c r="A100" s="21"/>
      <c r="B100" s="23" t="str">
        <f aca="false">IF(A100="","",IFERROR(INDEX(tbl_Proj_Naam,MATCH(A100,tbl_Proj_ID,0)),"—"))</f>
        <v/>
      </c>
      <c r="C100" s="24" t="str">
        <f aca="false">IF(A100="","",IFERROR(INDEX(tbl_Proj_GSU,MATCH(A100,tbl_Proj_ID,0)),""))</f>
        <v/>
      </c>
      <c r="D100" s="23" t="str">
        <f aca="false">IF(A100="","",IFERROR(INDEX(tbl_Proj_Rt,MATCH(A100,tbl_Proj_ID,0)),""))</f>
        <v/>
      </c>
      <c r="E100" s="23" t="str">
        <f aca="false">IF(A100="","",IFERROR(INDEX(tbl_Proj_Vt,MATCH(A100,tbl_Proj_ID,0)),""))</f>
        <v/>
      </c>
      <c r="F100" s="21"/>
      <c r="G100" s="21"/>
      <c r="H100" s="21"/>
      <c r="I100" s="23" t="str">
        <f aca="false">IF(OR(F100="",H100=""),"",IFERROR(INDEX(tbl_Keuzes_ItemID,MATCH(LEFT(F100,1)&amp;"|"&amp;G100&amp;"|"&amp;H100,tbl_Keuzes_Key,0)),""))</f>
        <v/>
      </c>
      <c r="J100" s="25" t="str">
        <f aca="false">IFERROR(IF(I100="","",VLOOKUP(I100,Normtijden_Config!$A$4:$S$55,7,FALSE())),"")</f>
        <v/>
      </c>
      <c r="K100" s="23" t="str">
        <f aca="false">IFERROR(IF(I100="","",VLOOKUP(I100,Normtijden_Config!$A$4:$S$55,8,FALSE())),"")</f>
        <v/>
      </c>
      <c r="L100" s="25" t="str">
        <f aca="false">IF(I100="","",IFERROR(  IF(VLOOKUP(I100,Normtijden_Config!$A$4:$S$55,9,FALSE())&lt;&gt;"",     VLOOKUP(I100,Normtijden_Config!$A$4:$S$55,9,FALSE()),     IFERROR(-INDEX(tbl_Offsets_Wd,MATCH(K100&amp;"|"&amp;D100&amp;"|"&amp;E100,tbl_Offsets_Key,0)),"")),""))</f>
        <v/>
      </c>
      <c r="M100" s="23" t="str">
        <f aca="false">IFERROR(IF(I100="","",VLOOKUP(I100,Normtijden_Config!$A$4:$S$55,10,FALSE())),"")</f>
        <v/>
      </c>
      <c r="N100" s="23" t="str">
        <f aca="false">IFERROR(IF(I100="","",VLOOKUP(I100,Normtijden_Config!$A$4:$S$55,11,FALSE())),"")</f>
        <v/>
      </c>
      <c r="O100" s="21"/>
      <c r="P100" s="21"/>
      <c r="Q100" s="26"/>
      <c r="R100" s="26"/>
      <c r="S100" s="24" t="str">
        <f aca="false">IF(OR(C100="",L100=""),"",WORKDAY(C100,-L100))</f>
        <v/>
      </c>
      <c r="T100" s="24" t="str">
        <f aca="false">IF(OR(S100="",J100=""),"",WORKDAY(S100,-J100))</f>
        <v/>
      </c>
      <c r="U100" s="24" t="str">
        <f aca="true">IF(R100&lt;&gt;"",R100,IF(AND(Q100&lt;&gt;"",ISNUMBER(J100)),WORKDAY(Q100,J100),IF(AND(P100="Nodig",ISNUMBER(J100)),WORKDAY(TODAY(),J100),"")))</f>
        <v/>
      </c>
      <c r="V100" s="27" t="n">
        <f aca="false">IF(OR(P100="Afgerond",P100="Goedgekeurd",P100="N.v.t"),0,IF(OR(U100="",L100=""),0,WORKDAY(U100,L100)))</f>
        <v>0</v>
      </c>
      <c r="W100" s="25" t="str">
        <f aca="true">IF(P100="N.v.t","",IF(OR(P100="Afgerond",P100="Goedgekeurd"),"✓",IF(J100="","n.v.t.",IF(Q100="",J100,J100-NETWORKDAYS(Q100,TODAY())+1))))</f>
        <v>n.v.t.</v>
      </c>
      <c r="X100" s="23" t="str">
        <f aca="false">IF(OR(U100="",S100=""),"ONBEKEND",IF(U100&lt;=S100,"JA",IF(U100&lt;=C100,"KRAP","NEE")))</f>
        <v>ONBEKEND</v>
      </c>
      <c r="Y100" s="28" t="b">
        <f aca="true">IF(A100="",FALSE(),OR(X100="KRAP",AND(P100="Nodig",IFERROR(TODAY()&gt;=T100-10,FALSE())),AND(P100="Ingediend",ISNUMBER(W100),W100&lt;=5,W100&gt;0),P100="Afgewezen"))</f>
        <v>0</v>
      </c>
      <c r="Z100" s="28" t="b">
        <f aca="false">IF(A100="",FALSE(),AND(M100=TRUE(),OR(X100="NEE",AND(ISNUMBER(W100),W100&lt;0))))</f>
        <v>0</v>
      </c>
      <c r="AA100" s="28" t="b">
        <f aca="true">IF(A100="",FALSE(),AND(N100=TRUE(),OR(P100="Nodig",P100="Ingediend",P100="Afgewezen"),IFERROR(TODAY()&gt;S100,FALSE())))</f>
        <v>0</v>
      </c>
      <c r="AB100" s="29" t="str">
        <f aca="true">IF(A100="","",IF(P100="N.v.t","⚪",IF(OR(P100="Afgerond",P100="Goedgekeurd"),"🟢",IF(Z100=TRUE(),"🔴",IF(AA100=TRUE(),"🔴",IF(Y100=TRUE(),"🟠",IF(AND(F100="G-Schouw",J100=""),IF(P100="Ingediend","🟠",IF(AND(C100&lt;&gt;"",TODAY()&gt;C100-28),"🔴","🟠")),"🟢")))))))</f>
        <v/>
      </c>
      <c r="AC100" s="21"/>
      <c r="AD100" s="21"/>
      <c r="AE100" s="30"/>
      <c r="AF100" s="31"/>
    </row>
    <row r="101" customFormat="false" ht="15" hidden="false" customHeight="false" outlineLevel="0" collapsed="false">
      <c r="A101" s="21"/>
      <c r="B101" s="23" t="str">
        <f aca="false">IF(A101="","",IFERROR(INDEX(tbl_Proj_Naam,MATCH(A101,tbl_Proj_ID,0)),"—"))</f>
        <v/>
      </c>
      <c r="C101" s="24" t="str">
        <f aca="false">IF(A101="","",IFERROR(INDEX(tbl_Proj_GSU,MATCH(A101,tbl_Proj_ID,0)),""))</f>
        <v/>
      </c>
      <c r="D101" s="23" t="str">
        <f aca="false">IF(A101="","",IFERROR(INDEX(tbl_Proj_Rt,MATCH(A101,tbl_Proj_ID,0)),""))</f>
        <v/>
      </c>
      <c r="E101" s="23" t="str">
        <f aca="false">IF(A101="","",IFERROR(INDEX(tbl_Proj_Vt,MATCH(A101,tbl_Proj_ID,0)),""))</f>
        <v/>
      </c>
      <c r="F101" s="21"/>
      <c r="G101" s="21"/>
      <c r="H101" s="21"/>
      <c r="I101" s="23" t="str">
        <f aca="false">IF(OR(F101="",H101=""),"",IFERROR(INDEX(tbl_Keuzes_ItemID,MATCH(LEFT(F101,1)&amp;"|"&amp;G101&amp;"|"&amp;H101,tbl_Keuzes_Key,0)),""))</f>
        <v/>
      </c>
      <c r="J101" s="25" t="str">
        <f aca="false">IFERROR(IF(I101="","",VLOOKUP(I101,Normtijden_Config!$A$4:$S$55,7,FALSE())),"")</f>
        <v/>
      </c>
      <c r="K101" s="23" t="str">
        <f aca="false">IFERROR(IF(I101="","",VLOOKUP(I101,Normtijden_Config!$A$4:$S$55,8,FALSE())),"")</f>
        <v/>
      </c>
      <c r="L101" s="25" t="str">
        <f aca="false">IF(I101="","",IFERROR(  IF(VLOOKUP(I101,Normtijden_Config!$A$4:$S$55,9,FALSE())&lt;&gt;"",     VLOOKUP(I101,Normtijden_Config!$A$4:$S$55,9,FALSE()),     IFERROR(-INDEX(tbl_Offsets_Wd,MATCH(K101&amp;"|"&amp;D101&amp;"|"&amp;E101,tbl_Offsets_Key,0)),"")),""))</f>
        <v/>
      </c>
      <c r="M101" s="23" t="str">
        <f aca="false">IFERROR(IF(I101="","",VLOOKUP(I101,Normtijden_Config!$A$4:$S$55,10,FALSE())),"")</f>
        <v/>
      </c>
      <c r="N101" s="23" t="str">
        <f aca="false">IFERROR(IF(I101="","",VLOOKUP(I101,Normtijden_Config!$A$4:$S$55,11,FALSE())),"")</f>
        <v/>
      </c>
      <c r="O101" s="21"/>
      <c r="P101" s="21"/>
      <c r="Q101" s="26"/>
      <c r="R101" s="26"/>
      <c r="S101" s="24" t="str">
        <f aca="false">IF(OR(C101="",L101=""),"",WORKDAY(C101,-L101))</f>
        <v/>
      </c>
      <c r="T101" s="24" t="str">
        <f aca="false">IF(OR(S101="",J101=""),"",WORKDAY(S101,-J101))</f>
        <v/>
      </c>
      <c r="U101" s="24" t="str">
        <f aca="true">IF(R101&lt;&gt;"",R101,IF(AND(Q101&lt;&gt;"",ISNUMBER(J101)),WORKDAY(Q101,J101),IF(AND(P101="Nodig",ISNUMBER(J101)),WORKDAY(TODAY(),J101),"")))</f>
        <v/>
      </c>
      <c r="V101" s="27" t="n">
        <f aca="false">IF(OR(P101="Afgerond",P101="Goedgekeurd",P101="N.v.t"),0,IF(OR(U101="",L101=""),0,WORKDAY(U101,L101)))</f>
        <v>0</v>
      </c>
      <c r="W101" s="25" t="str">
        <f aca="true">IF(P101="N.v.t","",IF(OR(P101="Afgerond",P101="Goedgekeurd"),"✓",IF(J101="","n.v.t.",IF(Q101="",J101,J101-NETWORKDAYS(Q101,TODAY())+1))))</f>
        <v>n.v.t.</v>
      </c>
      <c r="X101" s="23" t="str">
        <f aca="false">IF(OR(U101="",S101=""),"ONBEKEND",IF(U101&lt;=S101,"JA",IF(U101&lt;=C101,"KRAP","NEE")))</f>
        <v>ONBEKEND</v>
      </c>
      <c r="Y101" s="28" t="b">
        <f aca="true">IF(A101="",FALSE(),OR(X101="KRAP",AND(P101="Nodig",IFERROR(TODAY()&gt;=T101-10,FALSE())),AND(P101="Ingediend",ISNUMBER(W101),W101&lt;=5,W101&gt;0),P101="Afgewezen"))</f>
        <v>0</v>
      </c>
      <c r="Z101" s="28" t="b">
        <f aca="false">IF(A101="",FALSE(),AND(M101=TRUE(),OR(X101="NEE",AND(ISNUMBER(W101),W101&lt;0))))</f>
        <v>0</v>
      </c>
      <c r="AA101" s="28" t="b">
        <f aca="true">IF(A101="",FALSE(),AND(N101=TRUE(),OR(P101="Nodig",P101="Ingediend",P101="Afgewezen"),IFERROR(TODAY()&gt;S101,FALSE())))</f>
        <v>0</v>
      </c>
      <c r="AB101" s="29" t="str">
        <f aca="true">IF(A101="","",IF(P101="N.v.t","⚪",IF(OR(P101="Afgerond",P101="Goedgekeurd"),"🟢",IF(Z101=TRUE(),"🔴",IF(AA101=TRUE(),"🔴",IF(Y101=TRUE(),"🟠",IF(AND(F101="G-Schouw",J101=""),IF(P101="Ingediend","🟠",IF(AND(C101&lt;&gt;"",TODAY()&gt;C101-28),"🔴","🟠")),"🟢")))))))</f>
        <v/>
      </c>
      <c r="AC101" s="21"/>
      <c r="AD101" s="21"/>
      <c r="AE101" s="30"/>
      <c r="AF101" s="31"/>
    </row>
    <row r="102" customFormat="false" ht="15" hidden="false" customHeight="false" outlineLevel="0" collapsed="false">
      <c r="A102" s="21"/>
      <c r="B102" s="23" t="str">
        <f aca="false">IF(A102="","",IFERROR(INDEX(tbl_Proj_Naam,MATCH(A102,tbl_Proj_ID,0)),"—"))</f>
        <v/>
      </c>
      <c r="C102" s="24" t="str">
        <f aca="false">IF(A102="","",IFERROR(INDEX(tbl_Proj_GSU,MATCH(A102,tbl_Proj_ID,0)),""))</f>
        <v/>
      </c>
      <c r="D102" s="23" t="str">
        <f aca="false">IF(A102="","",IFERROR(INDEX(tbl_Proj_Rt,MATCH(A102,tbl_Proj_ID,0)),""))</f>
        <v/>
      </c>
      <c r="E102" s="23" t="str">
        <f aca="false">IF(A102="","",IFERROR(INDEX(tbl_Proj_Vt,MATCH(A102,tbl_Proj_ID,0)),""))</f>
        <v/>
      </c>
      <c r="F102" s="21"/>
      <c r="G102" s="21"/>
      <c r="H102" s="21"/>
      <c r="I102" s="23" t="str">
        <f aca="false">IF(OR(F102="",H102=""),"",IFERROR(INDEX(tbl_Keuzes_ItemID,MATCH(LEFT(F102,1)&amp;"|"&amp;G102&amp;"|"&amp;H102,tbl_Keuzes_Key,0)),""))</f>
        <v/>
      </c>
      <c r="J102" s="25" t="str">
        <f aca="false">IFERROR(IF(I102="","",VLOOKUP(I102,Normtijden_Config!$A$4:$S$55,7,FALSE())),"")</f>
        <v/>
      </c>
      <c r="K102" s="23" t="str">
        <f aca="false">IFERROR(IF(I102="","",VLOOKUP(I102,Normtijden_Config!$A$4:$S$55,8,FALSE())),"")</f>
        <v/>
      </c>
      <c r="L102" s="25" t="str">
        <f aca="false">IF(I102="","",IFERROR(  IF(VLOOKUP(I102,Normtijden_Config!$A$4:$S$55,9,FALSE())&lt;&gt;"",     VLOOKUP(I102,Normtijden_Config!$A$4:$S$55,9,FALSE()),     IFERROR(-INDEX(tbl_Offsets_Wd,MATCH(K102&amp;"|"&amp;D102&amp;"|"&amp;E102,tbl_Offsets_Key,0)),"")),""))</f>
        <v/>
      </c>
      <c r="M102" s="23" t="str">
        <f aca="false">IFERROR(IF(I102="","",VLOOKUP(I102,Normtijden_Config!$A$4:$S$55,10,FALSE())),"")</f>
        <v/>
      </c>
      <c r="N102" s="23" t="str">
        <f aca="false">IFERROR(IF(I102="","",VLOOKUP(I102,Normtijden_Config!$A$4:$S$55,11,FALSE())),"")</f>
        <v/>
      </c>
      <c r="O102" s="21"/>
      <c r="P102" s="21"/>
      <c r="Q102" s="26"/>
      <c r="R102" s="26"/>
      <c r="S102" s="24" t="str">
        <f aca="false">IF(OR(C102="",L102=""),"",WORKDAY(C102,-L102))</f>
        <v/>
      </c>
      <c r="T102" s="24" t="str">
        <f aca="false">IF(OR(S102="",J102=""),"",WORKDAY(S102,-J102))</f>
        <v/>
      </c>
      <c r="U102" s="24" t="str">
        <f aca="true">IF(R102&lt;&gt;"",R102,IF(AND(Q102&lt;&gt;"",ISNUMBER(J102)),WORKDAY(Q102,J102),IF(AND(P102="Nodig",ISNUMBER(J102)),WORKDAY(TODAY(),J102),"")))</f>
        <v/>
      </c>
      <c r="V102" s="27" t="n">
        <f aca="false">IF(OR(P102="Afgerond",P102="Goedgekeurd",P102="N.v.t"),0,IF(OR(U102="",L102=""),0,WORKDAY(U102,L102)))</f>
        <v>0</v>
      </c>
      <c r="W102" s="25" t="str">
        <f aca="true">IF(P102="N.v.t","",IF(OR(P102="Afgerond",P102="Goedgekeurd"),"✓",IF(J102="","n.v.t.",IF(Q102="",J102,J102-NETWORKDAYS(Q102,TODAY())+1))))</f>
        <v>n.v.t.</v>
      </c>
      <c r="X102" s="23" t="str">
        <f aca="false">IF(OR(U102="",S102=""),"ONBEKEND",IF(U102&lt;=S102,"JA",IF(U102&lt;=C102,"KRAP","NEE")))</f>
        <v>ONBEKEND</v>
      </c>
      <c r="Y102" s="28" t="b">
        <f aca="true">IF(A102="",FALSE(),OR(X102="KRAP",AND(P102="Nodig",IFERROR(TODAY()&gt;=T102-10,FALSE())),AND(P102="Ingediend",ISNUMBER(W102),W102&lt;=5,W102&gt;0),P102="Afgewezen"))</f>
        <v>0</v>
      </c>
      <c r="Z102" s="28" t="b">
        <f aca="false">IF(A102="",FALSE(),AND(M102=TRUE(),OR(X102="NEE",AND(ISNUMBER(W102),W102&lt;0))))</f>
        <v>0</v>
      </c>
      <c r="AA102" s="28" t="b">
        <f aca="true">IF(A102="",FALSE(),AND(N102=TRUE(),OR(P102="Nodig",P102="Ingediend",P102="Afgewezen"),IFERROR(TODAY()&gt;S102,FALSE())))</f>
        <v>0</v>
      </c>
      <c r="AB102" s="29" t="str">
        <f aca="true">IF(A102="","",IF(P102="N.v.t","⚪",IF(OR(P102="Afgerond",P102="Goedgekeurd"),"🟢",IF(Z102=TRUE(),"🔴",IF(AA102=TRUE(),"🔴",IF(Y102=TRUE(),"🟠",IF(AND(F102="G-Schouw",J102=""),IF(P102="Ingediend","🟠",IF(AND(C102&lt;&gt;"",TODAY()&gt;C102-28),"🔴","🟠")),"🟢")))))))</f>
        <v/>
      </c>
      <c r="AC102" s="21"/>
      <c r="AD102" s="21"/>
      <c r="AE102" s="30"/>
      <c r="AF102" s="31"/>
    </row>
    <row r="103" customFormat="false" ht="15" hidden="false" customHeight="false" outlineLevel="0" collapsed="false">
      <c r="A103" s="21"/>
      <c r="B103" s="23" t="str">
        <f aca="false">IF(A103="","",IFERROR(INDEX(tbl_Proj_Naam,MATCH(A103,tbl_Proj_ID,0)),"—"))</f>
        <v/>
      </c>
      <c r="C103" s="24" t="str">
        <f aca="false">IF(A103="","",IFERROR(INDEX(tbl_Proj_GSU,MATCH(A103,tbl_Proj_ID,0)),""))</f>
        <v/>
      </c>
      <c r="D103" s="23" t="str">
        <f aca="false">IF(A103="","",IFERROR(INDEX(tbl_Proj_Rt,MATCH(A103,tbl_Proj_ID,0)),""))</f>
        <v/>
      </c>
      <c r="E103" s="23" t="str">
        <f aca="false">IF(A103="","",IFERROR(INDEX(tbl_Proj_Vt,MATCH(A103,tbl_Proj_ID,0)),""))</f>
        <v/>
      </c>
      <c r="F103" s="21"/>
      <c r="G103" s="21"/>
      <c r="H103" s="21"/>
      <c r="I103" s="23" t="str">
        <f aca="false">IF(OR(F103="",H103=""),"",IFERROR(INDEX(tbl_Keuzes_ItemID,MATCH(LEFT(F103,1)&amp;"|"&amp;G103&amp;"|"&amp;H103,tbl_Keuzes_Key,0)),""))</f>
        <v/>
      </c>
      <c r="J103" s="25" t="str">
        <f aca="false">IFERROR(IF(I103="","",VLOOKUP(I103,Normtijden_Config!$A$4:$S$55,7,FALSE())),"")</f>
        <v/>
      </c>
      <c r="K103" s="23" t="str">
        <f aca="false">IFERROR(IF(I103="","",VLOOKUP(I103,Normtijden_Config!$A$4:$S$55,8,FALSE())),"")</f>
        <v/>
      </c>
      <c r="L103" s="25" t="str">
        <f aca="false">IF(I103="","",IFERROR(  IF(VLOOKUP(I103,Normtijden_Config!$A$4:$S$55,9,FALSE())&lt;&gt;"",     VLOOKUP(I103,Normtijden_Config!$A$4:$S$55,9,FALSE()),     IFERROR(-INDEX(tbl_Offsets_Wd,MATCH(K103&amp;"|"&amp;D103&amp;"|"&amp;E103,tbl_Offsets_Key,0)),"")),""))</f>
        <v/>
      </c>
      <c r="M103" s="23" t="str">
        <f aca="false">IFERROR(IF(I103="","",VLOOKUP(I103,Normtijden_Config!$A$4:$S$55,10,FALSE())),"")</f>
        <v/>
      </c>
      <c r="N103" s="23" t="str">
        <f aca="false">IFERROR(IF(I103="","",VLOOKUP(I103,Normtijden_Config!$A$4:$S$55,11,FALSE())),"")</f>
        <v/>
      </c>
      <c r="O103" s="21"/>
      <c r="P103" s="21"/>
      <c r="Q103" s="26"/>
      <c r="R103" s="26"/>
      <c r="S103" s="24" t="str">
        <f aca="false">IF(OR(C103="",L103=""),"",WORKDAY(C103,-L103))</f>
        <v/>
      </c>
      <c r="T103" s="24" t="str">
        <f aca="false">IF(OR(S103="",J103=""),"",WORKDAY(S103,-J103))</f>
        <v/>
      </c>
      <c r="U103" s="24" t="str">
        <f aca="true">IF(R103&lt;&gt;"",R103,IF(AND(Q103&lt;&gt;"",ISNUMBER(J103)),WORKDAY(Q103,J103),IF(AND(P103="Nodig",ISNUMBER(J103)),WORKDAY(TODAY(),J103),"")))</f>
        <v/>
      </c>
      <c r="V103" s="27" t="n">
        <f aca="false">IF(OR(P103="Afgerond",P103="Goedgekeurd",P103="N.v.t"),0,IF(OR(U103="",L103=""),0,WORKDAY(U103,L103)))</f>
        <v>0</v>
      </c>
      <c r="W103" s="25" t="str">
        <f aca="true">IF(P103="N.v.t","",IF(OR(P103="Afgerond",P103="Goedgekeurd"),"✓",IF(J103="","n.v.t.",IF(Q103="",J103,J103-NETWORKDAYS(Q103,TODAY())+1))))</f>
        <v>n.v.t.</v>
      </c>
      <c r="X103" s="23" t="str">
        <f aca="false">IF(OR(U103="",S103=""),"ONBEKEND",IF(U103&lt;=S103,"JA",IF(U103&lt;=C103,"KRAP","NEE")))</f>
        <v>ONBEKEND</v>
      </c>
      <c r="Y103" s="28" t="b">
        <f aca="true">IF(A103="",FALSE(),OR(X103="KRAP",AND(P103="Nodig",IFERROR(TODAY()&gt;=T103-10,FALSE())),AND(P103="Ingediend",ISNUMBER(W103),W103&lt;=5,W103&gt;0),P103="Afgewezen"))</f>
        <v>0</v>
      </c>
      <c r="Z103" s="28" t="b">
        <f aca="false">IF(A103="",FALSE(),AND(M103=TRUE(),OR(X103="NEE",AND(ISNUMBER(W103),W103&lt;0))))</f>
        <v>0</v>
      </c>
      <c r="AA103" s="28" t="b">
        <f aca="true">IF(A103="",FALSE(),AND(N103=TRUE(),OR(P103="Nodig",P103="Ingediend",P103="Afgewezen"),IFERROR(TODAY()&gt;S103,FALSE())))</f>
        <v>0</v>
      </c>
      <c r="AB103" s="29" t="str">
        <f aca="true">IF(A103="","",IF(P103="N.v.t","⚪",IF(OR(P103="Afgerond",P103="Goedgekeurd"),"🟢",IF(Z103=TRUE(),"🔴",IF(AA103=TRUE(),"🔴",IF(Y103=TRUE(),"🟠",IF(AND(F103="G-Schouw",J103=""),IF(P103="Ingediend","🟠",IF(AND(C103&lt;&gt;"",TODAY()&gt;C103-28),"🔴","🟠")),"🟢")))))))</f>
        <v/>
      </c>
      <c r="AC103" s="21"/>
      <c r="AD103" s="21"/>
      <c r="AE103" s="30"/>
      <c r="AF103" s="31"/>
    </row>
    <row r="104" customFormat="false" ht="15" hidden="false" customHeight="false" outlineLevel="0" collapsed="false">
      <c r="A104" s="21"/>
      <c r="B104" s="23" t="str">
        <f aca="false">IF(A104="","",IFERROR(INDEX(tbl_Proj_Naam,MATCH(A104,tbl_Proj_ID,0)),"—"))</f>
        <v/>
      </c>
      <c r="C104" s="24" t="str">
        <f aca="false">IF(A104="","",IFERROR(INDEX(tbl_Proj_GSU,MATCH(A104,tbl_Proj_ID,0)),""))</f>
        <v/>
      </c>
      <c r="D104" s="23" t="str">
        <f aca="false">IF(A104="","",IFERROR(INDEX(tbl_Proj_Rt,MATCH(A104,tbl_Proj_ID,0)),""))</f>
        <v/>
      </c>
      <c r="E104" s="23" t="str">
        <f aca="false">IF(A104="","",IFERROR(INDEX(tbl_Proj_Vt,MATCH(A104,tbl_Proj_ID,0)),""))</f>
        <v/>
      </c>
      <c r="F104" s="21"/>
      <c r="G104" s="21"/>
      <c r="H104" s="21"/>
      <c r="I104" s="23" t="str">
        <f aca="false">IF(OR(F104="",H104=""),"",IFERROR(INDEX(tbl_Keuzes_ItemID,MATCH(LEFT(F104,1)&amp;"|"&amp;G104&amp;"|"&amp;H104,tbl_Keuzes_Key,0)),""))</f>
        <v/>
      </c>
      <c r="J104" s="25" t="str">
        <f aca="false">IFERROR(IF(I104="","",VLOOKUP(I104,Normtijden_Config!$A$4:$S$55,7,FALSE())),"")</f>
        <v/>
      </c>
      <c r="K104" s="23" t="str">
        <f aca="false">IFERROR(IF(I104="","",VLOOKUP(I104,Normtijden_Config!$A$4:$S$55,8,FALSE())),"")</f>
        <v/>
      </c>
      <c r="L104" s="25" t="str">
        <f aca="false">IF(I104="","",IFERROR(  IF(VLOOKUP(I104,Normtijden_Config!$A$4:$S$55,9,FALSE())&lt;&gt;"",     VLOOKUP(I104,Normtijden_Config!$A$4:$S$55,9,FALSE()),     IFERROR(-INDEX(tbl_Offsets_Wd,MATCH(K104&amp;"|"&amp;D104&amp;"|"&amp;E104,tbl_Offsets_Key,0)),"")),""))</f>
        <v/>
      </c>
      <c r="M104" s="23" t="str">
        <f aca="false">IFERROR(IF(I104="","",VLOOKUP(I104,Normtijden_Config!$A$4:$S$55,10,FALSE())),"")</f>
        <v/>
      </c>
      <c r="N104" s="23" t="str">
        <f aca="false">IFERROR(IF(I104="","",VLOOKUP(I104,Normtijden_Config!$A$4:$S$55,11,FALSE())),"")</f>
        <v/>
      </c>
      <c r="O104" s="21"/>
      <c r="P104" s="21"/>
      <c r="Q104" s="26"/>
      <c r="R104" s="26"/>
      <c r="S104" s="24" t="str">
        <f aca="false">IF(OR(C104="",L104=""),"",WORKDAY(C104,-L104))</f>
        <v/>
      </c>
      <c r="T104" s="24" t="str">
        <f aca="false">IF(OR(S104="",J104=""),"",WORKDAY(S104,-J104))</f>
        <v/>
      </c>
      <c r="U104" s="24" t="str">
        <f aca="true">IF(R104&lt;&gt;"",R104,IF(AND(Q104&lt;&gt;"",ISNUMBER(J104)),WORKDAY(Q104,J104),IF(AND(P104="Nodig",ISNUMBER(J104)),WORKDAY(TODAY(),J104),"")))</f>
        <v/>
      </c>
      <c r="V104" s="27" t="n">
        <f aca="false">IF(OR(P104="Afgerond",P104="Goedgekeurd",P104="N.v.t"),0,IF(OR(U104="",L104=""),0,WORKDAY(U104,L104)))</f>
        <v>0</v>
      </c>
      <c r="W104" s="25" t="str">
        <f aca="true">IF(P104="N.v.t","",IF(OR(P104="Afgerond",P104="Goedgekeurd"),"✓",IF(J104="","n.v.t.",IF(Q104="",J104,J104-NETWORKDAYS(Q104,TODAY())+1))))</f>
        <v>n.v.t.</v>
      </c>
      <c r="X104" s="23" t="str">
        <f aca="false">IF(OR(U104="",S104=""),"ONBEKEND",IF(U104&lt;=S104,"JA",IF(U104&lt;=C104,"KRAP","NEE")))</f>
        <v>ONBEKEND</v>
      </c>
      <c r="Y104" s="28" t="b">
        <f aca="true">IF(A104="",FALSE(),OR(X104="KRAP",AND(P104="Nodig",IFERROR(TODAY()&gt;=T104-10,FALSE())),AND(P104="Ingediend",ISNUMBER(W104),W104&lt;=5,W104&gt;0),P104="Afgewezen"))</f>
        <v>0</v>
      </c>
      <c r="Z104" s="28" t="b">
        <f aca="false">IF(A104="",FALSE(),AND(M104=TRUE(),OR(X104="NEE",AND(ISNUMBER(W104),W104&lt;0))))</f>
        <v>0</v>
      </c>
      <c r="AA104" s="28" t="b">
        <f aca="true">IF(A104="",FALSE(),AND(N104=TRUE(),OR(P104="Nodig",P104="Ingediend",P104="Afgewezen"),IFERROR(TODAY()&gt;S104,FALSE())))</f>
        <v>0</v>
      </c>
      <c r="AB104" s="29" t="str">
        <f aca="true">IF(A104="","",IF(P104="N.v.t","⚪",IF(OR(P104="Afgerond",P104="Goedgekeurd"),"🟢",IF(Z104=TRUE(),"🔴",IF(AA104=TRUE(),"🔴",IF(Y104=TRUE(),"🟠",IF(AND(F104="G-Schouw",J104=""),IF(P104="Ingediend","🟠",IF(AND(C104&lt;&gt;"",TODAY()&gt;C104-28),"🔴","🟠")),"🟢")))))))</f>
        <v/>
      </c>
      <c r="AC104" s="21"/>
      <c r="AD104" s="21"/>
      <c r="AE104" s="30"/>
      <c r="AF104" s="31"/>
    </row>
    <row r="105" customFormat="false" ht="15" hidden="false" customHeight="false" outlineLevel="0" collapsed="false">
      <c r="A105" s="21"/>
      <c r="B105" s="23" t="str">
        <f aca="false">IF(A105="","",IFERROR(INDEX(tbl_Proj_Naam,MATCH(A105,tbl_Proj_ID,0)),"—"))</f>
        <v/>
      </c>
      <c r="C105" s="24" t="str">
        <f aca="false">IF(A105="","",IFERROR(INDEX(tbl_Proj_GSU,MATCH(A105,tbl_Proj_ID,0)),""))</f>
        <v/>
      </c>
      <c r="D105" s="23" t="str">
        <f aca="false">IF(A105="","",IFERROR(INDEX(tbl_Proj_Rt,MATCH(A105,tbl_Proj_ID,0)),""))</f>
        <v/>
      </c>
      <c r="E105" s="23" t="str">
        <f aca="false">IF(A105="","",IFERROR(INDEX(tbl_Proj_Vt,MATCH(A105,tbl_Proj_ID,0)),""))</f>
        <v/>
      </c>
      <c r="F105" s="21"/>
      <c r="G105" s="21"/>
      <c r="H105" s="21"/>
      <c r="I105" s="23" t="str">
        <f aca="false">IF(OR(F105="",H105=""),"",IFERROR(INDEX(tbl_Keuzes_ItemID,MATCH(LEFT(F105,1)&amp;"|"&amp;G105&amp;"|"&amp;H105,tbl_Keuzes_Key,0)),""))</f>
        <v/>
      </c>
      <c r="J105" s="25" t="str">
        <f aca="false">IFERROR(IF(I105="","",VLOOKUP(I105,Normtijden_Config!$A$4:$S$55,7,FALSE())),"")</f>
        <v/>
      </c>
      <c r="K105" s="23" t="str">
        <f aca="false">IFERROR(IF(I105="","",VLOOKUP(I105,Normtijden_Config!$A$4:$S$55,8,FALSE())),"")</f>
        <v/>
      </c>
      <c r="L105" s="25" t="str">
        <f aca="false">IF(I105="","",IFERROR(  IF(VLOOKUP(I105,Normtijden_Config!$A$4:$S$55,9,FALSE())&lt;&gt;"",     VLOOKUP(I105,Normtijden_Config!$A$4:$S$55,9,FALSE()),     IFERROR(-INDEX(tbl_Offsets_Wd,MATCH(K105&amp;"|"&amp;D105&amp;"|"&amp;E105,tbl_Offsets_Key,0)),"")),""))</f>
        <v/>
      </c>
      <c r="M105" s="23" t="str">
        <f aca="false">IFERROR(IF(I105="","",VLOOKUP(I105,Normtijden_Config!$A$4:$S$55,10,FALSE())),"")</f>
        <v/>
      </c>
      <c r="N105" s="23" t="str">
        <f aca="false">IFERROR(IF(I105="","",VLOOKUP(I105,Normtijden_Config!$A$4:$S$55,11,FALSE())),"")</f>
        <v/>
      </c>
      <c r="O105" s="21"/>
      <c r="P105" s="21"/>
      <c r="Q105" s="26"/>
      <c r="R105" s="26"/>
      <c r="S105" s="24" t="str">
        <f aca="false">IF(OR(C105="",L105=""),"",WORKDAY(C105,-L105))</f>
        <v/>
      </c>
      <c r="T105" s="24" t="str">
        <f aca="false">IF(OR(S105="",J105=""),"",WORKDAY(S105,-J105))</f>
        <v/>
      </c>
      <c r="U105" s="24" t="str">
        <f aca="true">IF(R105&lt;&gt;"",R105,IF(AND(Q105&lt;&gt;"",ISNUMBER(J105)),WORKDAY(Q105,J105),IF(AND(P105="Nodig",ISNUMBER(J105)),WORKDAY(TODAY(),J105),"")))</f>
        <v/>
      </c>
      <c r="V105" s="27" t="n">
        <f aca="false">IF(OR(P105="Afgerond",P105="Goedgekeurd",P105="N.v.t"),0,IF(OR(U105="",L105=""),0,WORKDAY(U105,L105)))</f>
        <v>0</v>
      </c>
      <c r="W105" s="25" t="str">
        <f aca="true">IF(P105="N.v.t","",IF(OR(P105="Afgerond",P105="Goedgekeurd"),"✓",IF(J105="","n.v.t.",IF(Q105="",J105,J105-NETWORKDAYS(Q105,TODAY())+1))))</f>
        <v>n.v.t.</v>
      </c>
      <c r="X105" s="23" t="str">
        <f aca="false">IF(OR(U105="",S105=""),"ONBEKEND",IF(U105&lt;=S105,"JA",IF(U105&lt;=C105,"KRAP","NEE")))</f>
        <v>ONBEKEND</v>
      </c>
      <c r="Y105" s="28" t="b">
        <f aca="true">IF(A105="",FALSE(),OR(X105="KRAP",AND(P105="Nodig",IFERROR(TODAY()&gt;=T105-10,FALSE())),AND(P105="Ingediend",ISNUMBER(W105),W105&lt;=5,W105&gt;0),P105="Afgewezen"))</f>
        <v>0</v>
      </c>
      <c r="Z105" s="28" t="b">
        <f aca="false">IF(A105="",FALSE(),AND(M105=TRUE(),OR(X105="NEE",AND(ISNUMBER(W105),W105&lt;0))))</f>
        <v>0</v>
      </c>
      <c r="AA105" s="28" t="b">
        <f aca="true">IF(A105="",FALSE(),AND(N105=TRUE(),OR(P105="Nodig",P105="Ingediend",P105="Afgewezen"),IFERROR(TODAY()&gt;S105,FALSE())))</f>
        <v>0</v>
      </c>
      <c r="AB105" s="29" t="str">
        <f aca="true">IF(A105="","",IF(P105="N.v.t","⚪",IF(OR(P105="Afgerond",P105="Goedgekeurd"),"🟢",IF(Z105=TRUE(),"🔴",IF(AA105=TRUE(),"🔴",IF(Y105=TRUE(),"🟠",IF(AND(F105="G-Schouw",J105=""),IF(P105="Ingediend","🟠",IF(AND(C105&lt;&gt;"",TODAY()&gt;C105-28),"🔴","🟠")),"🟢")))))))</f>
        <v/>
      </c>
      <c r="AC105" s="21"/>
      <c r="AD105" s="21"/>
      <c r="AE105" s="30"/>
      <c r="AF105" s="31"/>
    </row>
    <row r="106" customFormat="false" ht="15" hidden="false" customHeight="false" outlineLevel="0" collapsed="false">
      <c r="A106" s="21"/>
      <c r="B106" s="23" t="str">
        <f aca="false">IF(A106="","",IFERROR(INDEX(tbl_Proj_Naam,MATCH(A106,tbl_Proj_ID,0)),"—"))</f>
        <v/>
      </c>
      <c r="C106" s="24" t="str">
        <f aca="false">IF(A106="","",IFERROR(INDEX(tbl_Proj_GSU,MATCH(A106,tbl_Proj_ID,0)),""))</f>
        <v/>
      </c>
      <c r="D106" s="23" t="str">
        <f aca="false">IF(A106="","",IFERROR(INDEX(tbl_Proj_Rt,MATCH(A106,tbl_Proj_ID,0)),""))</f>
        <v/>
      </c>
      <c r="E106" s="23" t="str">
        <f aca="false">IF(A106="","",IFERROR(INDEX(tbl_Proj_Vt,MATCH(A106,tbl_Proj_ID,0)),""))</f>
        <v/>
      </c>
      <c r="F106" s="21"/>
      <c r="G106" s="21"/>
      <c r="H106" s="21"/>
      <c r="I106" s="23" t="str">
        <f aca="false">IF(OR(F106="",H106=""),"",IFERROR(INDEX(tbl_Keuzes_ItemID,MATCH(LEFT(F106,1)&amp;"|"&amp;G106&amp;"|"&amp;H106,tbl_Keuzes_Key,0)),""))</f>
        <v/>
      </c>
      <c r="J106" s="25" t="str">
        <f aca="false">IFERROR(IF(I106="","",VLOOKUP(I106,Normtijden_Config!$A$4:$S$55,7,FALSE())),"")</f>
        <v/>
      </c>
      <c r="K106" s="23" t="str">
        <f aca="false">IFERROR(IF(I106="","",VLOOKUP(I106,Normtijden_Config!$A$4:$S$55,8,FALSE())),"")</f>
        <v/>
      </c>
      <c r="L106" s="25" t="str">
        <f aca="false">IF(I106="","",IFERROR(  IF(VLOOKUP(I106,Normtijden_Config!$A$4:$S$55,9,FALSE())&lt;&gt;"",     VLOOKUP(I106,Normtijden_Config!$A$4:$S$55,9,FALSE()),     IFERROR(-INDEX(tbl_Offsets_Wd,MATCH(K106&amp;"|"&amp;D106&amp;"|"&amp;E106,tbl_Offsets_Key,0)),"")),""))</f>
        <v/>
      </c>
      <c r="M106" s="23" t="str">
        <f aca="false">IFERROR(IF(I106="","",VLOOKUP(I106,Normtijden_Config!$A$4:$S$55,10,FALSE())),"")</f>
        <v/>
      </c>
      <c r="N106" s="23" t="str">
        <f aca="false">IFERROR(IF(I106="","",VLOOKUP(I106,Normtijden_Config!$A$4:$S$55,11,FALSE())),"")</f>
        <v/>
      </c>
      <c r="O106" s="21"/>
      <c r="P106" s="21"/>
      <c r="Q106" s="26"/>
      <c r="R106" s="26"/>
      <c r="S106" s="24" t="str">
        <f aca="false">IF(OR(C106="",L106=""),"",WORKDAY(C106,-L106))</f>
        <v/>
      </c>
      <c r="T106" s="24" t="str">
        <f aca="false">IF(OR(S106="",J106=""),"",WORKDAY(S106,-J106))</f>
        <v/>
      </c>
      <c r="U106" s="24" t="str">
        <f aca="true">IF(R106&lt;&gt;"",R106,IF(AND(Q106&lt;&gt;"",ISNUMBER(J106)),WORKDAY(Q106,J106),IF(AND(P106="Nodig",ISNUMBER(J106)),WORKDAY(TODAY(),J106),"")))</f>
        <v/>
      </c>
      <c r="V106" s="27" t="n">
        <f aca="false">IF(OR(P106="Afgerond",P106="Goedgekeurd",P106="N.v.t"),0,IF(OR(U106="",L106=""),0,WORKDAY(U106,L106)))</f>
        <v>0</v>
      </c>
      <c r="W106" s="25" t="str">
        <f aca="true">IF(P106="N.v.t","",IF(OR(P106="Afgerond",P106="Goedgekeurd"),"✓",IF(J106="","n.v.t.",IF(Q106="",J106,J106-NETWORKDAYS(Q106,TODAY())+1))))</f>
        <v>n.v.t.</v>
      </c>
      <c r="X106" s="23" t="str">
        <f aca="false">IF(OR(U106="",S106=""),"ONBEKEND",IF(U106&lt;=S106,"JA",IF(U106&lt;=C106,"KRAP","NEE")))</f>
        <v>ONBEKEND</v>
      </c>
      <c r="Y106" s="28" t="b">
        <f aca="true">IF(A106="",FALSE(),OR(X106="KRAP",AND(P106="Nodig",IFERROR(TODAY()&gt;=T106-10,FALSE())),AND(P106="Ingediend",ISNUMBER(W106),W106&lt;=5,W106&gt;0),P106="Afgewezen"))</f>
        <v>0</v>
      </c>
      <c r="Z106" s="28" t="b">
        <f aca="false">IF(A106="",FALSE(),AND(M106=TRUE(),OR(X106="NEE",AND(ISNUMBER(W106),W106&lt;0))))</f>
        <v>0</v>
      </c>
      <c r="AA106" s="28" t="b">
        <f aca="true">IF(A106="",FALSE(),AND(N106=TRUE(),OR(P106="Nodig",P106="Ingediend",P106="Afgewezen"),IFERROR(TODAY()&gt;S106,FALSE())))</f>
        <v>0</v>
      </c>
      <c r="AB106" s="29" t="str">
        <f aca="true">IF(A106="","",IF(P106="N.v.t","⚪",IF(OR(P106="Afgerond",P106="Goedgekeurd"),"🟢",IF(Z106=TRUE(),"🔴",IF(AA106=TRUE(),"🔴",IF(Y106=TRUE(),"🟠",IF(AND(F106="G-Schouw",J106=""),IF(P106="Ingediend","🟠",IF(AND(C106&lt;&gt;"",TODAY()&gt;C106-28),"🔴","🟠")),"🟢")))))))</f>
        <v/>
      </c>
      <c r="AC106" s="21"/>
      <c r="AD106" s="21"/>
      <c r="AE106" s="30"/>
      <c r="AF106" s="31"/>
    </row>
    <row r="107" customFormat="false" ht="15" hidden="false" customHeight="false" outlineLevel="0" collapsed="false">
      <c r="A107" s="21"/>
      <c r="B107" s="23" t="str">
        <f aca="false">IF(A107="","",IFERROR(INDEX(tbl_Proj_Naam,MATCH(A107,tbl_Proj_ID,0)),"—"))</f>
        <v/>
      </c>
      <c r="C107" s="24" t="str">
        <f aca="false">IF(A107="","",IFERROR(INDEX(tbl_Proj_GSU,MATCH(A107,tbl_Proj_ID,0)),""))</f>
        <v/>
      </c>
      <c r="D107" s="23" t="str">
        <f aca="false">IF(A107="","",IFERROR(INDEX(tbl_Proj_Rt,MATCH(A107,tbl_Proj_ID,0)),""))</f>
        <v/>
      </c>
      <c r="E107" s="23" t="str">
        <f aca="false">IF(A107="","",IFERROR(INDEX(tbl_Proj_Vt,MATCH(A107,tbl_Proj_ID,0)),""))</f>
        <v/>
      </c>
      <c r="F107" s="21"/>
      <c r="G107" s="21"/>
      <c r="H107" s="21"/>
      <c r="I107" s="23" t="str">
        <f aca="false">IF(OR(F107="",H107=""),"",IFERROR(INDEX(tbl_Keuzes_ItemID,MATCH(LEFT(F107,1)&amp;"|"&amp;G107&amp;"|"&amp;H107,tbl_Keuzes_Key,0)),""))</f>
        <v/>
      </c>
      <c r="J107" s="25" t="str">
        <f aca="false">IFERROR(IF(I107="","",VLOOKUP(I107,Normtijden_Config!$A$4:$S$55,7,FALSE())),"")</f>
        <v/>
      </c>
      <c r="K107" s="23" t="str">
        <f aca="false">IFERROR(IF(I107="","",VLOOKUP(I107,Normtijden_Config!$A$4:$S$55,8,FALSE())),"")</f>
        <v/>
      </c>
      <c r="L107" s="25" t="str">
        <f aca="false">IF(I107="","",IFERROR(  IF(VLOOKUP(I107,Normtijden_Config!$A$4:$S$55,9,FALSE())&lt;&gt;"",     VLOOKUP(I107,Normtijden_Config!$A$4:$S$55,9,FALSE()),     IFERROR(-INDEX(tbl_Offsets_Wd,MATCH(K107&amp;"|"&amp;D107&amp;"|"&amp;E107,tbl_Offsets_Key,0)),"")),""))</f>
        <v/>
      </c>
      <c r="M107" s="23" t="str">
        <f aca="false">IFERROR(IF(I107="","",VLOOKUP(I107,Normtijden_Config!$A$4:$S$55,10,FALSE())),"")</f>
        <v/>
      </c>
      <c r="N107" s="23" t="str">
        <f aca="false">IFERROR(IF(I107="","",VLOOKUP(I107,Normtijden_Config!$A$4:$S$55,11,FALSE())),"")</f>
        <v/>
      </c>
      <c r="O107" s="21"/>
      <c r="P107" s="21"/>
      <c r="Q107" s="26"/>
      <c r="R107" s="26"/>
      <c r="S107" s="24" t="str">
        <f aca="false">IF(OR(C107="",L107=""),"",WORKDAY(C107,-L107))</f>
        <v/>
      </c>
      <c r="T107" s="24" t="str">
        <f aca="false">IF(OR(S107="",J107=""),"",WORKDAY(S107,-J107))</f>
        <v/>
      </c>
      <c r="U107" s="24" t="str">
        <f aca="true">IF(R107&lt;&gt;"",R107,IF(AND(Q107&lt;&gt;"",ISNUMBER(J107)),WORKDAY(Q107,J107),IF(AND(P107="Nodig",ISNUMBER(J107)),WORKDAY(TODAY(),J107),"")))</f>
        <v/>
      </c>
      <c r="V107" s="27" t="n">
        <f aca="false">IF(OR(P107="Afgerond",P107="Goedgekeurd",P107="N.v.t"),0,IF(OR(U107="",L107=""),0,WORKDAY(U107,L107)))</f>
        <v>0</v>
      </c>
      <c r="W107" s="25" t="str">
        <f aca="true">IF(P107="N.v.t","",IF(OR(P107="Afgerond",P107="Goedgekeurd"),"✓",IF(J107="","n.v.t.",IF(Q107="",J107,J107-NETWORKDAYS(Q107,TODAY())+1))))</f>
        <v>n.v.t.</v>
      </c>
      <c r="X107" s="23" t="str">
        <f aca="false">IF(OR(U107="",S107=""),"ONBEKEND",IF(U107&lt;=S107,"JA",IF(U107&lt;=C107,"KRAP","NEE")))</f>
        <v>ONBEKEND</v>
      </c>
      <c r="Y107" s="28" t="b">
        <f aca="true">IF(A107="",FALSE(),OR(X107="KRAP",AND(P107="Nodig",IFERROR(TODAY()&gt;=T107-10,FALSE())),AND(P107="Ingediend",ISNUMBER(W107),W107&lt;=5,W107&gt;0),P107="Afgewezen"))</f>
        <v>0</v>
      </c>
      <c r="Z107" s="28" t="b">
        <f aca="false">IF(A107="",FALSE(),AND(M107=TRUE(),OR(X107="NEE",AND(ISNUMBER(W107),W107&lt;0))))</f>
        <v>0</v>
      </c>
      <c r="AA107" s="28" t="b">
        <f aca="true">IF(A107="",FALSE(),AND(N107=TRUE(),OR(P107="Nodig",P107="Ingediend",P107="Afgewezen"),IFERROR(TODAY()&gt;S107,FALSE())))</f>
        <v>0</v>
      </c>
      <c r="AB107" s="29" t="str">
        <f aca="true">IF(A107="","",IF(P107="N.v.t","⚪",IF(OR(P107="Afgerond",P107="Goedgekeurd"),"🟢",IF(Z107=TRUE(),"🔴",IF(AA107=TRUE(),"🔴",IF(Y107=TRUE(),"🟠",IF(AND(F107="G-Schouw",J107=""),IF(P107="Ingediend","🟠",IF(AND(C107&lt;&gt;"",TODAY()&gt;C107-28),"🔴","🟠")),"🟢")))))))</f>
        <v/>
      </c>
      <c r="AC107" s="21"/>
      <c r="AD107" s="21"/>
      <c r="AE107" s="30"/>
      <c r="AF107" s="31"/>
    </row>
    <row r="108" customFormat="false" ht="15" hidden="false" customHeight="false" outlineLevel="0" collapsed="false">
      <c r="A108" s="21"/>
      <c r="B108" s="23" t="str">
        <f aca="false">IF(A108="","",IFERROR(INDEX(tbl_Proj_Naam,MATCH(A108,tbl_Proj_ID,0)),"—"))</f>
        <v/>
      </c>
      <c r="C108" s="24" t="str">
        <f aca="false">IF(A108="","",IFERROR(INDEX(tbl_Proj_GSU,MATCH(A108,tbl_Proj_ID,0)),""))</f>
        <v/>
      </c>
      <c r="D108" s="23" t="str">
        <f aca="false">IF(A108="","",IFERROR(INDEX(tbl_Proj_Rt,MATCH(A108,tbl_Proj_ID,0)),""))</f>
        <v/>
      </c>
      <c r="E108" s="23" t="str">
        <f aca="false">IF(A108="","",IFERROR(INDEX(tbl_Proj_Vt,MATCH(A108,tbl_Proj_ID,0)),""))</f>
        <v/>
      </c>
      <c r="F108" s="21"/>
      <c r="G108" s="21"/>
      <c r="H108" s="21"/>
      <c r="I108" s="23" t="str">
        <f aca="false">IF(OR(F108="",H108=""),"",IFERROR(INDEX(tbl_Keuzes_ItemID,MATCH(LEFT(F108,1)&amp;"|"&amp;G108&amp;"|"&amp;H108,tbl_Keuzes_Key,0)),""))</f>
        <v/>
      </c>
      <c r="J108" s="25" t="str">
        <f aca="false">IFERROR(IF(I108="","",VLOOKUP(I108,Normtijden_Config!$A$4:$S$55,7,FALSE())),"")</f>
        <v/>
      </c>
      <c r="K108" s="23" t="str">
        <f aca="false">IFERROR(IF(I108="","",VLOOKUP(I108,Normtijden_Config!$A$4:$S$55,8,FALSE())),"")</f>
        <v/>
      </c>
      <c r="L108" s="25" t="str">
        <f aca="false">IF(I108="","",IFERROR(  IF(VLOOKUP(I108,Normtijden_Config!$A$4:$S$55,9,FALSE())&lt;&gt;"",     VLOOKUP(I108,Normtijden_Config!$A$4:$S$55,9,FALSE()),     IFERROR(-INDEX(tbl_Offsets_Wd,MATCH(K108&amp;"|"&amp;D108&amp;"|"&amp;E108,tbl_Offsets_Key,0)),"")),""))</f>
        <v/>
      </c>
      <c r="M108" s="23" t="str">
        <f aca="false">IFERROR(IF(I108="","",VLOOKUP(I108,Normtijden_Config!$A$4:$S$55,10,FALSE())),"")</f>
        <v/>
      </c>
      <c r="N108" s="23" t="str">
        <f aca="false">IFERROR(IF(I108="","",VLOOKUP(I108,Normtijden_Config!$A$4:$S$55,11,FALSE())),"")</f>
        <v/>
      </c>
      <c r="O108" s="21"/>
      <c r="P108" s="21"/>
      <c r="Q108" s="26"/>
      <c r="R108" s="26"/>
      <c r="S108" s="24" t="str">
        <f aca="false">IF(OR(C108="",L108=""),"",WORKDAY(C108,-L108))</f>
        <v/>
      </c>
      <c r="T108" s="24" t="str">
        <f aca="false">IF(OR(S108="",J108=""),"",WORKDAY(S108,-J108))</f>
        <v/>
      </c>
      <c r="U108" s="24" t="str">
        <f aca="true">IF(R108&lt;&gt;"",R108,IF(AND(Q108&lt;&gt;"",ISNUMBER(J108)),WORKDAY(Q108,J108),IF(AND(P108="Nodig",ISNUMBER(J108)),WORKDAY(TODAY(),J108),"")))</f>
        <v/>
      </c>
      <c r="V108" s="27" t="n">
        <f aca="false">IF(OR(P108="Afgerond",P108="Goedgekeurd",P108="N.v.t"),0,IF(OR(U108="",L108=""),0,WORKDAY(U108,L108)))</f>
        <v>0</v>
      </c>
      <c r="W108" s="25" t="str">
        <f aca="true">IF(P108="N.v.t","",IF(OR(P108="Afgerond",P108="Goedgekeurd"),"✓",IF(J108="","n.v.t.",IF(Q108="",J108,J108-NETWORKDAYS(Q108,TODAY())+1))))</f>
        <v>n.v.t.</v>
      </c>
      <c r="X108" s="23" t="str">
        <f aca="false">IF(OR(U108="",S108=""),"ONBEKEND",IF(U108&lt;=S108,"JA",IF(U108&lt;=C108,"KRAP","NEE")))</f>
        <v>ONBEKEND</v>
      </c>
      <c r="Y108" s="28" t="b">
        <f aca="true">IF(A108="",FALSE(),OR(X108="KRAP",AND(P108="Nodig",IFERROR(TODAY()&gt;=T108-10,FALSE())),AND(P108="Ingediend",ISNUMBER(W108),W108&lt;=5,W108&gt;0),P108="Afgewezen"))</f>
        <v>0</v>
      </c>
      <c r="Z108" s="28" t="b">
        <f aca="false">IF(A108="",FALSE(),AND(M108=TRUE(),OR(X108="NEE",AND(ISNUMBER(W108),W108&lt;0))))</f>
        <v>0</v>
      </c>
      <c r="AA108" s="28" t="b">
        <f aca="true">IF(A108="",FALSE(),AND(N108=TRUE(),OR(P108="Nodig",P108="Ingediend",P108="Afgewezen"),IFERROR(TODAY()&gt;S108,FALSE())))</f>
        <v>0</v>
      </c>
      <c r="AB108" s="29" t="str">
        <f aca="true">IF(A108="","",IF(P108="N.v.t","⚪",IF(OR(P108="Afgerond",P108="Goedgekeurd"),"🟢",IF(Z108=TRUE(),"🔴",IF(AA108=TRUE(),"🔴",IF(Y108=TRUE(),"🟠",IF(AND(F108="G-Schouw",J108=""),IF(P108="Ingediend","🟠",IF(AND(C108&lt;&gt;"",TODAY()&gt;C108-28),"🔴","🟠")),"🟢")))))))</f>
        <v/>
      </c>
      <c r="AC108" s="21"/>
      <c r="AD108" s="21"/>
      <c r="AE108" s="30"/>
      <c r="AF108" s="31"/>
    </row>
    <row r="109" customFormat="false" ht="15" hidden="false" customHeight="false" outlineLevel="0" collapsed="false">
      <c r="A109" s="21"/>
      <c r="B109" s="23" t="str">
        <f aca="false">IF(A109="","",IFERROR(INDEX(tbl_Proj_Naam,MATCH(A109,tbl_Proj_ID,0)),"—"))</f>
        <v/>
      </c>
      <c r="C109" s="24" t="str">
        <f aca="false">IF(A109="","",IFERROR(INDEX(tbl_Proj_GSU,MATCH(A109,tbl_Proj_ID,0)),""))</f>
        <v/>
      </c>
      <c r="D109" s="23" t="str">
        <f aca="false">IF(A109="","",IFERROR(INDEX(tbl_Proj_Rt,MATCH(A109,tbl_Proj_ID,0)),""))</f>
        <v/>
      </c>
      <c r="E109" s="23" t="str">
        <f aca="false">IF(A109="","",IFERROR(INDEX(tbl_Proj_Vt,MATCH(A109,tbl_Proj_ID,0)),""))</f>
        <v/>
      </c>
      <c r="F109" s="21"/>
      <c r="G109" s="21"/>
      <c r="H109" s="21"/>
      <c r="I109" s="23" t="str">
        <f aca="false">IF(OR(F109="",H109=""),"",IFERROR(INDEX(tbl_Keuzes_ItemID,MATCH(LEFT(F109,1)&amp;"|"&amp;G109&amp;"|"&amp;H109,tbl_Keuzes_Key,0)),""))</f>
        <v/>
      </c>
      <c r="J109" s="25" t="str">
        <f aca="false">IFERROR(IF(I109="","",VLOOKUP(I109,Normtijden_Config!$A$4:$S$55,7,FALSE())),"")</f>
        <v/>
      </c>
      <c r="K109" s="23" t="str">
        <f aca="false">IFERROR(IF(I109="","",VLOOKUP(I109,Normtijden_Config!$A$4:$S$55,8,FALSE())),"")</f>
        <v/>
      </c>
      <c r="L109" s="25" t="str">
        <f aca="false">IF(I109="","",IFERROR(  IF(VLOOKUP(I109,Normtijden_Config!$A$4:$S$55,9,FALSE())&lt;&gt;"",     VLOOKUP(I109,Normtijden_Config!$A$4:$S$55,9,FALSE()),     IFERROR(-INDEX(tbl_Offsets_Wd,MATCH(K109&amp;"|"&amp;D109&amp;"|"&amp;E109,tbl_Offsets_Key,0)),"")),""))</f>
        <v/>
      </c>
      <c r="M109" s="23" t="str">
        <f aca="false">IFERROR(IF(I109="","",VLOOKUP(I109,Normtijden_Config!$A$4:$S$55,10,FALSE())),"")</f>
        <v/>
      </c>
      <c r="N109" s="23" t="str">
        <f aca="false">IFERROR(IF(I109="","",VLOOKUP(I109,Normtijden_Config!$A$4:$S$55,11,FALSE())),"")</f>
        <v/>
      </c>
      <c r="O109" s="21"/>
      <c r="P109" s="21"/>
      <c r="Q109" s="26"/>
      <c r="R109" s="26"/>
      <c r="S109" s="24" t="str">
        <f aca="false">IF(OR(C109="",L109=""),"",WORKDAY(C109,-L109))</f>
        <v/>
      </c>
      <c r="T109" s="24" t="str">
        <f aca="false">IF(OR(S109="",J109=""),"",WORKDAY(S109,-J109))</f>
        <v/>
      </c>
      <c r="U109" s="24" t="str">
        <f aca="true">IF(R109&lt;&gt;"",R109,IF(AND(Q109&lt;&gt;"",ISNUMBER(J109)),WORKDAY(Q109,J109),IF(AND(P109="Nodig",ISNUMBER(J109)),WORKDAY(TODAY(),J109),"")))</f>
        <v/>
      </c>
      <c r="V109" s="27" t="n">
        <f aca="false">IF(OR(P109="Afgerond",P109="Goedgekeurd",P109="N.v.t"),0,IF(OR(U109="",L109=""),0,WORKDAY(U109,L109)))</f>
        <v>0</v>
      </c>
      <c r="W109" s="25" t="str">
        <f aca="true">IF(P109="N.v.t","",IF(OR(P109="Afgerond",P109="Goedgekeurd"),"✓",IF(J109="","n.v.t.",IF(Q109="",J109,J109-NETWORKDAYS(Q109,TODAY())+1))))</f>
        <v>n.v.t.</v>
      </c>
      <c r="X109" s="23" t="str">
        <f aca="false">IF(OR(U109="",S109=""),"ONBEKEND",IF(U109&lt;=S109,"JA",IF(U109&lt;=C109,"KRAP","NEE")))</f>
        <v>ONBEKEND</v>
      </c>
      <c r="Y109" s="28" t="b">
        <f aca="true">IF(A109="",FALSE(),OR(X109="KRAP",AND(P109="Nodig",IFERROR(TODAY()&gt;=T109-10,FALSE())),AND(P109="Ingediend",ISNUMBER(W109),W109&lt;=5,W109&gt;0),P109="Afgewezen"))</f>
        <v>0</v>
      </c>
      <c r="Z109" s="28" t="b">
        <f aca="false">IF(A109="",FALSE(),AND(M109=TRUE(),OR(X109="NEE",AND(ISNUMBER(W109),W109&lt;0))))</f>
        <v>0</v>
      </c>
      <c r="AA109" s="28" t="b">
        <f aca="true">IF(A109="",FALSE(),AND(N109=TRUE(),OR(P109="Nodig",P109="Ingediend",P109="Afgewezen"),IFERROR(TODAY()&gt;S109,FALSE())))</f>
        <v>0</v>
      </c>
      <c r="AB109" s="29" t="str">
        <f aca="true">IF(A109="","",IF(P109="N.v.t","⚪",IF(OR(P109="Afgerond",P109="Goedgekeurd"),"🟢",IF(Z109=TRUE(),"🔴",IF(AA109=TRUE(),"🔴",IF(Y109=TRUE(),"🟠",IF(AND(F109="G-Schouw",J109=""),IF(P109="Ingediend","🟠",IF(AND(C109&lt;&gt;"",TODAY()&gt;C109-28),"🔴","🟠")),"🟢")))))))</f>
        <v/>
      </c>
      <c r="AC109" s="21"/>
      <c r="AD109" s="21"/>
      <c r="AE109" s="30"/>
      <c r="AF109" s="31"/>
    </row>
    <row r="110" customFormat="false" ht="15" hidden="false" customHeight="false" outlineLevel="0" collapsed="false">
      <c r="A110" s="21"/>
      <c r="B110" s="23" t="str">
        <f aca="false">IF(A110="","",IFERROR(INDEX(tbl_Proj_Naam,MATCH(A110,tbl_Proj_ID,0)),"—"))</f>
        <v/>
      </c>
      <c r="C110" s="24" t="str">
        <f aca="false">IF(A110="","",IFERROR(INDEX(tbl_Proj_GSU,MATCH(A110,tbl_Proj_ID,0)),""))</f>
        <v/>
      </c>
      <c r="D110" s="23" t="str">
        <f aca="false">IF(A110="","",IFERROR(INDEX(tbl_Proj_Rt,MATCH(A110,tbl_Proj_ID,0)),""))</f>
        <v/>
      </c>
      <c r="E110" s="23" t="str">
        <f aca="false">IF(A110="","",IFERROR(INDEX(tbl_Proj_Vt,MATCH(A110,tbl_Proj_ID,0)),""))</f>
        <v/>
      </c>
      <c r="F110" s="21"/>
      <c r="G110" s="21"/>
      <c r="H110" s="21"/>
      <c r="I110" s="23" t="str">
        <f aca="false">IF(OR(F110="",H110=""),"",IFERROR(INDEX(tbl_Keuzes_ItemID,MATCH(LEFT(F110,1)&amp;"|"&amp;G110&amp;"|"&amp;H110,tbl_Keuzes_Key,0)),""))</f>
        <v/>
      </c>
      <c r="J110" s="25" t="str">
        <f aca="false">IFERROR(IF(I110="","",VLOOKUP(I110,Normtijden_Config!$A$4:$S$55,7,FALSE())),"")</f>
        <v/>
      </c>
      <c r="K110" s="23" t="str">
        <f aca="false">IFERROR(IF(I110="","",VLOOKUP(I110,Normtijden_Config!$A$4:$S$55,8,FALSE())),"")</f>
        <v/>
      </c>
      <c r="L110" s="25" t="str">
        <f aca="false">IF(I110="","",IFERROR(  IF(VLOOKUP(I110,Normtijden_Config!$A$4:$S$55,9,FALSE())&lt;&gt;"",     VLOOKUP(I110,Normtijden_Config!$A$4:$S$55,9,FALSE()),     IFERROR(-INDEX(tbl_Offsets_Wd,MATCH(K110&amp;"|"&amp;D110&amp;"|"&amp;E110,tbl_Offsets_Key,0)),"")),""))</f>
        <v/>
      </c>
      <c r="M110" s="23" t="str">
        <f aca="false">IFERROR(IF(I110="","",VLOOKUP(I110,Normtijden_Config!$A$4:$S$55,10,FALSE())),"")</f>
        <v/>
      </c>
      <c r="N110" s="23" t="str">
        <f aca="false">IFERROR(IF(I110="","",VLOOKUP(I110,Normtijden_Config!$A$4:$S$55,11,FALSE())),"")</f>
        <v/>
      </c>
      <c r="O110" s="21"/>
      <c r="P110" s="21"/>
      <c r="Q110" s="26"/>
      <c r="R110" s="26"/>
      <c r="S110" s="24" t="str">
        <f aca="false">IF(OR(C110="",L110=""),"",WORKDAY(C110,-L110))</f>
        <v/>
      </c>
      <c r="T110" s="24" t="str">
        <f aca="false">IF(OR(S110="",J110=""),"",WORKDAY(S110,-J110))</f>
        <v/>
      </c>
      <c r="U110" s="24" t="str">
        <f aca="true">IF(R110&lt;&gt;"",R110,IF(AND(Q110&lt;&gt;"",ISNUMBER(J110)),WORKDAY(Q110,J110),IF(AND(P110="Nodig",ISNUMBER(J110)),WORKDAY(TODAY(),J110),"")))</f>
        <v/>
      </c>
      <c r="V110" s="27" t="n">
        <f aca="false">IF(OR(P110="Afgerond",P110="Goedgekeurd",P110="N.v.t"),0,IF(OR(U110="",L110=""),0,WORKDAY(U110,L110)))</f>
        <v>0</v>
      </c>
      <c r="W110" s="25" t="str">
        <f aca="true">IF(P110="N.v.t","",IF(OR(P110="Afgerond",P110="Goedgekeurd"),"✓",IF(J110="","n.v.t.",IF(Q110="",J110,J110-NETWORKDAYS(Q110,TODAY())+1))))</f>
        <v>n.v.t.</v>
      </c>
      <c r="X110" s="23" t="str">
        <f aca="false">IF(OR(U110="",S110=""),"ONBEKEND",IF(U110&lt;=S110,"JA",IF(U110&lt;=C110,"KRAP","NEE")))</f>
        <v>ONBEKEND</v>
      </c>
      <c r="Y110" s="28" t="b">
        <f aca="true">IF(A110="",FALSE(),OR(X110="KRAP",AND(P110="Nodig",IFERROR(TODAY()&gt;=T110-10,FALSE())),AND(P110="Ingediend",ISNUMBER(W110),W110&lt;=5,W110&gt;0),P110="Afgewezen"))</f>
        <v>0</v>
      </c>
      <c r="Z110" s="28" t="b">
        <f aca="false">IF(A110="",FALSE(),AND(M110=TRUE(),OR(X110="NEE",AND(ISNUMBER(W110),W110&lt;0))))</f>
        <v>0</v>
      </c>
      <c r="AA110" s="28" t="b">
        <f aca="true">IF(A110="",FALSE(),AND(N110=TRUE(),OR(P110="Nodig",P110="Ingediend",P110="Afgewezen"),IFERROR(TODAY()&gt;S110,FALSE())))</f>
        <v>0</v>
      </c>
      <c r="AB110" s="29" t="str">
        <f aca="true">IF(A110="","",IF(P110="N.v.t","⚪",IF(OR(P110="Afgerond",P110="Goedgekeurd"),"🟢",IF(Z110=TRUE(),"🔴",IF(AA110=TRUE(),"🔴",IF(Y110=TRUE(),"🟠",IF(AND(F110="G-Schouw",J110=""),IF(P110="Ingediend","🟠",IF(AND(C110&lt;&gt;"",TODAY()&gt;C110-28),"🔴","🟠")),"🟢")))))))</f>
        <v/>
      </c>
      <c r="AC110" s="21"/>
      <c r="AD110" s="21"/>
      <c r="AE110" s="30"/>
      <c r="AF110" s="31"/>
    </row>
    <row r="111" customFormat="false" ht="15" hidden="false" customHeight="false" outlineLevel="0" collapsed="false">
      <c r="A111" s="21"/>
      <c r="B111" s="23" t="str">
        <f aca="false">IF(A111="","",IFERROR(INDEX(tbl_Proj_Naam,MATCH(A111,tbl_Proj_ID,0)),"—"))</f>
        <v/>
      </c>
      <c r="C111" s="24" t="str">
        <f aca="false">IF(A111="","",IFERROR(INDEX(tbl_Proj_GSU,MATCH(A111,tbl_Proj_ID,0)),""))</f>
        <v/>
      </c>
      <c r="D111" s="23" t="str">
        <f aca="false">IF(A111="","",IFERROR(INDEX(tbl_Proj_Rt,MATCH(A111,tbl_Proj_ID,0)),""))</f>
        <v/>
      </c>
      <c r="E111" s="23" t="str">
        <f aca="false">IF(A111="","",IFERROR(INDEX(tbl_Proj_Vt,MATCH(A111,tbl_Proj_ID,0)),""))</f>
        <v/>
      </c>
      <c r="F111" s="21"/>
      <c r="G111" s="21"/>
      <c r="H111" s="21"/>
      <c r="I111" s="23" t="str">
        <f aca="false">IF(OR(F111="",H111=""),"",IFERROR(INDEX(tbl_Keuzes_ItemID,MATCH(LEFT(F111,1)&amp;"|"&amp;G111&amp;"|"&amp;H111,tbl_Keuzes_Key,0)),""))</f>
        <v/>
      </c>
      <c r="J111" s="25" t="str">
        <f aca="false">IFERROR(IF(I111="","",VLOOKUP(I111,Normtijden_Config!$A$4:$S$55,7,FALSE())),"")</f>
        <v/>
      </c>
      <c r="K111" s="23" t="str">
        <f aca="false">IFERROR(IF(I111="","",VLOOKUP(I111,Normtijden_Config!$A$4:$S$55,8,FALSE())),"")</f>
        <v/>
      </c>
      <c r="L111" s="25" t="str">
        <f aca="false">IF(I111="","",IFERROR(  IF(VLOOKUP(I111,Normtijden_Config!$A$4:$S$55,9,FALSE())&lt;&gt;"",     VLOOKUP(I111,Normtijden_Config!$A$4:$S$55,9,FALSE()),     IFERROR(-INDEX(tbl_Offsets_Wd,MATCH(K111&amp;"|"&amp;D111&amp;"|"&amp;E111,tbl_Offsets_Key,0)),"")),""))</f>
        <v/>
      </c>
      <c r="M111" s="23" t="str">
        <f aca="false">IFERROR(IF(I111="","",VLOOKUP(I111,Normtijden_Config!$A$4:$S$55,10,FALSE())),"")</f>
        <v/>
      </c>
      <c r="N111" s="23" t="str">
        <f aca="false">IFERROR(IF(I111="","",VLOOKUP(I111,Normtijden_Config!$A$4:$S$55,11,FALSE())),"")</f>
        <v/>
      </c>
      <c r="O111" s="21"/>
      <c r="P111" s="21"/>
      <c r="Q111" s="26"/>
      <c r="R111" s="26"/>
      <c r="S111" s="24" t="str">
        <f aca="false">IF(OR(C111="",L111=""),"",WORKDAY(C111,-L111))</f>
        <v/>
      </c>
      <c r="T111" s="24" t="str">
        <f aca="false">IF(OR(S111="",J111=""),"",WORKDAY(S111,-J111))</f>
        <v/>
      </c>
      <c r="U111" s="24" t="str">
        <f aca="true">IF(R111&lt;&gt;"",R111,IF(AND(Q111&lt;&gt;"",ISNUMBER(J111)),WORKDAY(Q111,J111),IF(AND(P111="Nodig",ISNUMBER(J111)),WORKDAY(TODAY(),J111),"")))</f>
        <v/>
      </c>
      <c r="V111" s="27" t="n">
        <f aca="false">IF(OR(P111="Afgerond",P111="Goedgekeurd",P111="N.v.t"),0,IF(OR(U111="",L111=""),0,WORKDAY(U111,L111)))</f>
        <v>0</v>
      </c>
      <c r="W111" s="25" t="str">
        <f aca="true">IF(P111="N.v.t","",IF(OR(P111="Afgerond",P111="Goedgekeurd"),"✓",IF(J111="","n.v.t.",IF(Q111="",J111,J111-NETWORKDAYS(Q111,TODAY())+1))))</f>
        <v>n.v.t.</v>
      </c>
      <c r="X111" s="23" t="str">
        <f aca="false">IF(OR(U111="",S111=""),"ONBEKEND",IF(U111&lt;=S111,"JA",IF(U111&lt;=C111,"KRAP","NEE")))</f>
        <v>ONBEKEND</v>
      </c>
      <c r="Y111" s="28" t="b">
        <f aca="true">IF(A111="",FALSE(),OR(X111="KRAP",AND(P111="Nodig",IFERROR(TODAY()&gt;=T111-10,FALSE())),AND(P111="Ingediend",ISNUMBER(W111),W111&lt;=5,W111&gt;0),P111="Afgewezen"))</f>
        <v>0</v>
      </c>
      <c r="Z111" s="28" t="b">
        <f aca="false">IF(A111="",FALSE(),AND(M111=TRUE(),OR(X111="NEE",AND(ISNUMBER(W111),W111&lt;0))))</f>
        <v>0</v>
      </c>
      <c r="AA111" s="28" t="b">
        <f aca="true">IF(A111="",FALSE(),AND(N111=TRUE(),OR(P111="Nodig",P111="Ingediend",P111="Afgewezen"),IFERROR(TODAY()&gt;S111,FALSE())))</f>
        <v>0</v>
      </c>
      <c r="AB111" s="29" t="str">
        <f aca="true">IF(A111="","",IF(P111="N.v.t","⚪",IF(OR(P111="Afgerond",P111="Goedgekeurd"),"🟢",IF(Z111=TRUE(),"🔴",IF(AA111=TRUE(),"🔴",IF(Y111=TRUE(),"🟠",IF(AND(F111="G-Schouw",J111=""),IF(P111="Ingediend","🟠",IF(AND(C111&lt;&gt;"",TODAY()&gt;C111-28),"🔴","🟠")),"🟢")))))))</f>
        <v/>
      </c>
      <c r="AC111" s="21"/>
      <c r="AD111" s="21"/>
      <c r="AE111" s="30"/>
      <c r="AF111" s="31"/>
    </row>
    <row r="112" customFormat="false" ht="15" hidden="false" customHeight="false" outlineLevel="0" collapsed="false">
      <c r="A112" s="21"/>
      <c r="B112" s="23" t="str">
        <f aca="false">IF(A112="","",IFERROR(INDEX(tbl_Proj_Naam,MATCH(A112,tbl_Proj_ID,0)),"—"))</f>
        <v/>
      </c>
      <c r="C112" s="24" t="str">
        <f aca="false">IF(A112="","",IFERROR(INDEX(tbl_Proj_GSU,MATCH(A112,tbl_Proj_ID,0)),""))</f>
        <v/>
      </c>
      <c r="D112" s="23" t="str">
        <f aca="false">IF(A112="","",IFERROR(INDEX(tbl_Proj_Rt,MATCH(A112,tbl_Proj_ID,0)),""))</f>
        <v/>
      </c>
      <c r="E112" s="23" t="str">
        <f aca="false">IF(A112="","",IFERROR(INDEX(tbl_Proj_Vt,MATCH(A112,tbl_Proj_ID,0)),""))</f>
        <v/>
      </c>
      <c r="F112" s="21"/>
      <c r="G112" s="21"/>
      <c r="H112" s="21"/>
      <c r="I112" s="23" t="str">
        <f aca="false">IF(OR(F112="",H112=""),"",IFERROR(INDEX(tbl_Keuzes_ItemID,MATCH(LEFT(F112,1)&amp;"|"&amp;G112&amp;"|"&amp;H112,tbl_Keuzes_Key,0)),""))</f>
        <v/>
      </c>
      <c r="J112" s="25" t="str">
        <f aca="false">IFERROR(IF(I112="","",VLOOKUP(I112,Normtijden_Config!$A$4:$S$55,7,FALSE())),"")</f>
        <v/>
      </c>
      <c r="K112" s="23" t="str">
        <f aca="false">IFERROR(IF(I112="","",VLOOKUP(I112,Normtijden_Config!$A$4:$S$55,8,FALSE())),"")</f>
        <v/>
      </c>
      <c r="L112" s="25" t="str">
        <f aca="false">IF(I112="","",IFERROR(  IF(VLOOKUP(I112,Normtijden_Config!$A$4:$S$55,9,FALSE())&lt;&gt;"",     VLOOKUP(I112,Normtijden_Config!$A$4:$S$55,9,FALSE()),     IFERROR(-INDEX(tbl_Offsets_Wd,MATCH(K112&amp;"|"&amp;D112&amp;"|"&amp;E112,tbl_Offsets_Key,0)),"")),""))</f>
        <v/>
      </c>
      <c r="M112" s="23" t="str">
        <f aca="false">IFERROR(IF(I112="","",VLOOKUP(I112,Normtijden_Config!$A$4:$S$55,10,FALSE())),"")</f>
        <v/>
      </c>
      <c r="N112" s="23" t="str">
        <f aca="false">IFERROR(IF(I112="","",VLOOKUP(I112,Normtijden_Config!$A$4:$S$55,11,FALSE())),"")</f>
        <v/>
      </c>
      <c r="O112" s="21"/>
      <c r="P112" s="21"/>
      <c r="Q112" s="26"/>
      <c r="R112" s="26"/>
      <c r="S112" s="24" t="str">
        <f aca="false">IF(OR(C112="",L112=""),"",WORKDAY(C112,-L112))</f>
        <v/>
      </c>
      <c r="T112" s="24" t="str">
        <f aca="false">IF(OR(S112="",J112=""),"",WORKDAY(S112,-J112))</f>
        <v/>
      </c>
      <c r="U112" s="24" t="str">
        <f aca="true">IF(R112&lt;&gt;"",R112,IF(AND(Q112&lt;&gt;"",ISNUMBER(J112)),WORKDAY(Q112,J112),IF(AND(P112="Nodig",ISNUMBER(J112)),WORKDAY(TODAY(),J112),"")))</f>
        <v/>
      </c>
      <c r="V112" s="27" t="n">
        <f aca="false">IF(OR(P112="Afgerond",P112="Goedgekeurd",P112="N.v.t"),0,IF(OR(U112="",L112=""),0,WORKDAY(U112,L112)))</f>
        <v>0</v>
      </c>
      <c r="W112" s="25" t="str">
        <f aca="true">IF(P112="N.v.t","",IF(OR(P112="Afgerond",P112="Goedgekeurd"),"✓",IF(J112="","n.v.t.",IF(Q112="",J112,J112-NETWORKDAYS(Q112,TODAY())+1))))</f>
        <v>n.v.t.</v>
      </c>
      <c r="X112" s="23" t="str">
        <f aca="false">IF(OR(U112="",S112=""),"ONBEKEND",IF(U112&lt;=S112,"JA",IF(U112&lt;=C112,"KRAP","NEE")))</f>
        <v>ONBEKEND</v>
      </c>
      <c r="Y112" s="28" t="b">
        <f aca="true">IF(A112="",FALSE(),OR(X112="KRAP",AND(P112="Nodig",IFERROR(TODAY()&gt;=T112-10,FALSE())),AND(P112="Ingediend",ISNUMBER(W112),W112&lt;=5,W112&gt;0),P112="Afgewezen"))</f>
        <v>0</v>
      </c>
      <c r="Z112" s="28" t="b">
        <f aca="false">IF(A112="",FALSE(),AND(M112=TRUE(),OR(X112="NEE",AND(ISNUMBER(W112),W112&lt;0))))</f>
        <v>0</v>
      </c>
      <c r="AA112" s="28" t="b">
        <f aca="true">IF(A112="",FALSE(),AND(N112=TRUE(),OR(P112="Nodig",P112="Ingediend",P112="Afgewezen"),IFERROR(TODAY()&gt;S112,FALSE())))</f>
        <v>0</v>
      </c>
      <c r="AB112" s="29" t="str">
        <f aca="true">IF(A112="","",IF(P112="N.v.t","⚪",IF(OR(P112="Afgerond",P112="Goedgekeurd"),"🟢",IF(Z112=TRUE(),"🔴",IF(AA112=TRUE(),"🔴",IF(Y112=TRUE(),"🟠",IF(AND(F112="G-Schouw",J112=""),IF(P112="Ingediend","🟠",IF(AND(C112&lt;&gt;"",TODAY()&gt;C112-28),"🔴","🟠")),"🟢")))))))</f>
        <v/>
      </c>
      <c r="AC112" s="21"/>
      <c r="AD112" s="21"/>
      <c r="AE112" s="30"/>
      <c r="AF112" s="31"/>
    </row>
    <row r="113" customFormat="false" ht="15" hidden="false" customHeight="false" outlineLevel="0" collapsed="false">
      <c r="A113" s="21"/>
      <c r="B113" s="23" t="str">
        <f aca="false">IF(A113="","",IFERROR(INDEX(tbl_Proj_Naam,MATCH(A113,tbl_Proj_ID,0)),"—"))</f>
        <v/>
      </c>
      <c r="C113" s="24" t="str">
        <f aca="false">IF(A113="","",IFERROR(INDEX(tbl_Proj_GSU,MATCH(A113,tbl_Proj_ID,0)),""))</f>
        <v/>
      </c>
      <c r="D113" s="23" t="str">
        <f aca="false">IF(A113="","",IFERROR(INDEX(tbl_Proj_Rt,MATCH(A113,tbl_Proj_ID,0)),""))</f>
        <v/>
      </c>
      <c r="E113" s="23" t="str">
        <f aca="false">IF(A113="","",IFERROR(INDEX(tbl_Proj_Vt,MATCH(A113,tbl_Proj_ID,0)),""))</f>
        <v/>
      </c>
      <c r="F113" s="21"/>
      <c r="G113" s="21"/>
      <c r="H113" s="21"/>
      <c r="I113" s="23" t="str">
        <f aca="false">IF(OR(F113="",H113=""),"",IFERROR(INDEX(tbl_Keuzes_ItemID,MATCH(LEFT(F113,1)&amp;"|"&amp;G113&amp;"|"&amp;H113,tbl_Keuzes_Key,0)),""))</f>
        <v/>
      </c>
      <c r="J113" s="25" t="str">
        <f aca="false">IFERROR(IF(I113="","",VLOOKUP(I113,Normtijden_Config!$A$4:$S$55,7,FALSE())),"")</f>
        <v/>
      </c>
      <c r="K113" s="23" t="str">
        <f aca="false">IFERROR(IF(I113="","",VLOOKUP(I113,Normtijden_Config!$A$4:$S$55,8,FALSE())),"")</f>
        <v/>
      </c>
      <c r="L113" s="25" t="str">
        <f aca="false">IF(I113="","",IFERROR(  IF(VLOOKUP(I113,Normtijden_Config!$A$4:$S$55,9,FALSE())&lt;&gt;"",     VLOOKUP(I113,Normtijden_Config!$A$4:$S$55,9,FALSE()),     IFERROR(-INDEX(tbl_Offsets_Wd,MATCH(K113&amp;"|"&amp;D113&amp;"|"&amp;E113,tbl_Offsets_Key,0)),"")),""))</f>
        <v/>
      </c>
      <c r="M113" s="23" t="str">
        <f aca="false">IFERROR(IF(I113="","",VLOOKUP(I113,Normtijden_Config!$A$4:$S$55,10,FALSE())),"")</f>
        <v/>
      </c>
      <c r="N113" s="23" t="str">
        <f aca="false">IFERROR(IF(I113="","",VLOOKUP(I113,Normtijden_Config!$A$4:$S$55,11,FALSE())),"")</f>
        <v/>
      </c>
      <c r="O113" s="21"/>
      <c r="P113" s="21"/>
      <c r="Q113" s="26"/>
      <c r="R113" s="26"/>
      <c r="S113" s="24" t="str">
        <f aca="false">IF(OR(C113="",L113=""),"",WORKDAY(C113,-L113))</f>
        <v/>
      </c>
      <c r="T113" s="24" t="str">
        <f aca="false">IF(OR(S113="",J113=""),"",WORKDAY(S113,-J113))</f>
        <v/>
      </c>
      <c r="U113" s="24" t="str">
        <f aca="true">IF(R113&lt;&gt;"",R113,IF(AND(Q113&lt;&gt;"",ISNUMBER(J113)),WORKDAY(Q113,J113),IF(AND(P113="Nodig",ISNUMBER(J113)),WORKDAY(TODAY(),J113),"")))</f>
        <v/>
      </c>
      <c r="V113" s="27" t="n">
        <f aca="false">IF(OR(P113="Afgerond",P113="Goedgekeurd",P113="N.v.t"),0,IF(OR(U113="",L113=""),0,WORKDAY(U113,L113)))</f>
        <v>0</v>
      </c>
      <c r="W113" s="25" t="str">
        <f aca="true">IF(P113="N.v.t","",IF(OR(P113="Afgerond",P113="Goedgekeurd"),"✓",IF(J113="","n.v.t.",IF(Q113="",J113,J113-NETWORKDAYS(Q113,TODAY())+1))))</f>
        <v>n.v.t.</v>
      </c>
      <c r="X113" s="23" t="str">
        <f aca="false">IF(OR(U113="",S113=""),"ONBEKEND",IF(U113&lt;=S113,"JA",IF(U113&lt;=C113,"KRAP","NEE")))</f>
        <v>ONBEKEND</v>
      </c>
      <c r="Y113" s="28" t="b">
        <f aca="true">IF(A113="",FALSE(),OR(X113="KRAP",AND(P113="Nodig",IFERROR(TODAY()&gt;=T113-10,FALSE())),AND(P113="Ingediend",ISNUMBER(W113),W113&lt;=5,W113&gt;0),P113="Afgewezen"))</f>
        <v>0</v>
      </c>
      <c r="Z113" s="28" t="b">
        <f aca="false">IF(A113="",FALSE(),AND(M113=TRUE(),OR(X113="NEE",AND(ISNUMBER(W113),W113&lt;0))))</f>
        <v>0</v>
      </c>
      <c r="AA113" s="28" t="b">
        <f aca="true">IF(A113="",FALSE(),AND(N113=TRUE(),OR(P113="Nodig",P113="Ingediend",P113="Afgewezen"),IFERROR(TODAY()&gt;S113,FALSE())))</f>
        <v>0</v>
      </c>
      <c r="AB113" s="29" t="str">
        <f aca="true">IF(A113="","",IF(P113="N.v.t","⚪",IF(OR(P113="Afgerond",P113="Goedgekeurd"),"🟢",IF(Z113=TRUE(),"🔴",IF(AA113=TRUE(),"🔴",IF(Y113=TRUE(),"🟠",IF(AND(F113="G-Schouw",J113=""),IF(P113="Ingediend","🟠",IF(AND(C113&lt;&gt;"",TODAY()&gt;C113-28),"🔴","🟠")),"🟢")))))))</f>
        <v/>
      </c>
      <c r="AC113" s="21"/>
      <c r="AD113" s="21"/>
      <c r="AE113" s="30"/>
      <c r="AF113" s="31"/>
    </row>
    <row r="114" customFormat="false" ht="15" hidden="false" customHeight="false" outlineLevel="0" collapsed="false">
      <c r="A114" s="21"/>
      <c r="B114" s="23" t="str">
        <f aca="false">IF(A114="","",IFERROR(INDEX(tbl_Proj_Naam,MATCH(A114,tbl_Proj_ID,0)),"—"))</f>
        <v/>
      </c>
      <c r="C114" s="24" t="str">
        <f aca="false">IF(A114="","",IFERROR(INDEX(tbl_Proj_GSU,MATCH(A114,tbl_Proj_ID,0)),""))</f>
        <v/>
      </c>
      <c r="D114" s="23" t="str">
        <f aca="false">IF(A114="","",IFERROR(INDEX(tbl_Proj_Rt,MATCH(A114,tbl_Proj_ID,0)),""))</f>
        <v/>
      </c>
      <c r="E114" s="23" t="str">
        <f aca="false">IF(A114="","",IFERROR(INDEX(tbl_Proj_Vt,MATCH(A114,tbl_Proj_ID,0)),""))</f>
        <v/>
      </c>
      <c r="F114" s="21"/>
      <c r="G114" s="21"/>
      <c r="H114" s="21"/>
      <c r="I114" s="23" t="str">
        <f aca="false">IF(OR(F114="",H114=""),"",IFERROR(INDEX(tbl_Keuzes_ItemID,MATCH(LEFT(F114,1)&amp;"|"&amp;G114&amp;"|"&amp;H114,tbl_Keuzes_Key,0)),""))</f>
        <v/>
      </c>
      <c r="J114" s="25" t="str">
        <f aca="false">IFERROR(IF(I114="","",VLOOKUP(I114,Normtijden_Config!$A$4:$S$55,7,FALSE())),"")</f>
        <v/>
      </c>
      <c r="K114" s="23" t="str">
        <f aca="false">IFERROR(IF(I114="","",VLOOKUP(I114,Normtijden_Config!$A$4:$S$55,8,FALSE())),"")</f>
        <v/>
      </c>
      <c r="L114" s="25" t="str">
        <f aca="false">IF(I114="","",IFERROR(  IF(VLOOKUP(I114,Normtijden_Config!$A$4:$S$55,9,FALSE())&lt;&gt;"",     VLOOKUP(I114,Normtijden_Config!$A$4:$S$55,9,FALSE()),     IFERROR(-INDEX(tbl_Offsets_Wd,MATCH(K114&amp;"|"&amp;D114&amp;"|"&amp;E114,tbl_Offsets_Key,0)),"")),""))</f>
        <v/>
      </c>
      <c r="M114" s="23" t="str">
        <f aca="false">IFERROR(IF(I114="","",VLOOKUP(I114,Normtijden_Config!$A$4:$S$55,10,FALSE())),"")</f>
        <v/>
      </c>
      <c r="N114" s="23" t="str">
        <f aca="false">IFERROR(IF(I114="","",VLOOKUP(I114,Normtijden_Config!$A$4:$S$55,11,FALSE())),"")</f>
        <v/>
      </c>
      <c r="O114" s="21"/>
      <c r="P114" s="21"/>
      <c r="Q114" s="26"/>
      <c r="R114" s="26"/>
      <c r="S114" s="24" t="str">
        <f aca="false">IF(OR(C114="",L114=""),"",WORKDAY(C114,-L114))</f>
        <v/>
      </c>
      <c r="T114" s="24" t="str">
        <f aca="false">IF(OR(S114="",J114=""),"",WORKDAY(S114,-J114))</f>
        <v/>
      </c>
      <c r="U114" s="24" t="str">
        <f aca="true">IF(R114&lt;&gt;"",R114,IF(AND(Q114&lt;&gt;"",ISNUMBER(J114)),WORKDAY(Q114,J114),IF(AND(P114="Nodig",ISNUMBER(J114)),WORKDAY(TODAY(),J114),"")))</f>
        <v/>
      </c>
      <c r="V114" s="27" t="n">
        <f aca="false">IF(OR(P114="Afgerond",P114="Goedgekeurd",P114="N.v.t"),0,IF(OR(U114="",L114=""),0,WORKDAY(U114,L114)))</f>
        <v>0</v>
      </c>
      <c r="W114" s="25" t="str">
        <f aca="true">IF(P114="N.v.t","",IF(OR(P114="Afgerond",P114="Goedgekeurd"),"✓",IF(J114="","n.v.t.",IF(Q114="",J114,J114-NETWORKDAYS(Q114,TODAY())+1))))</f>
        <v>n.v.t.</v>
      </c>
      <c r="X114" s="23" t="str">
        <f aca="false">IF(OR(U114="",S114=""),"ONBEKEND",IF(U114&lt;=S114,"JA",IF(U114&lt;=C114,"KRAP","NEE")))</f>
        <v>ONBEKEND</v>
      </c>
      <c r="Y114" s="28" t="b">
        <f aca="true">IF(A114="",FALSE(),OR(X114="KRAP",AND(P114="Nodig",IFERROR(TODAY()&gt;=T114-10,FALSE())),AND(P114="Ingediend",ISNUMBER(W114),W114&lt;=5,W114&gt;0),P114="Afgewezen"))</f>
        <v>0</v>
      </c>
      <c r="Z114" s="28" t="b">
        <f aca="false">IF(A114="",FALSE(),AND(M114=TRUE(),OR(X114="NEE",AND(ISNUMBER(W114),W114&lt;0))))</f>
        <v>0</v>
      </c>
      <c r="AA114" s="28" t="b">
        <f aca="true">IF(A114="",FALSE(),AND(N114=TRUE(),OR(P114="Nodig",P114="Ingediend",P114="Afgewezen"),IFERROR(TODAY()&gt;S114,FALSE())))</f>
        <v>0</v>
      </c>
      <c r="AB114" s="29" t="str">
        <f aca="true">IF(A114="","",IF(P114="N.v.t","⚪",IF(OR(P114="Afgerond",P114="Goedgekeurd"),"🟢",IF(Z114=TRUE(),"🔴",IF(AA114=TRUE(),"🔴",IF(Y114=TRUE(),"🟠",IF(AND(F114="G-Schouw",J114=""),IF(P114="Ingediend","🟠",IF(AND(C114&lt;&gt;"",TODAY()&gt;C114-28),"🔴","🟠")),"🟢")))))))</f>
        <v/>
      </c>
      <c r="AC114" s="21"/>
      <c r="AD114" s="21"/>
      <c r="AE114" s="30"/>
      <c r="AF114" s="31"/>
    </row>
    <row r="115" customFormat="false" ht="15" hidden="false" customHeight="false" outlineLevel="0" collapsed="false">
      <c r="A115" s="21"/>
      <c r="B115" s="23" t="str">
        <f aca="false">IF(A115="","",IFERROR(INDEX(tbl_Proj_Naam,MATCH(A115,tbl_Proj_ID,0)),"—"))</f>
        <v/>
      </c>
      <c r="C115" s="24" t="str">
        <f aca="false">IF(A115="","",IFERROR(INDEX(tbl_Proj_GSU,MATCH(A115,tbl_Proj_ID,0)),""))</f>
        <v/>
      </c>
      <c r="D115" s="23" t="str">
        <f aca="false">IF(A115="","",IFERROR(INDEX(tbl_Proj_Rt,MATCH(A115,tbl_Proj_ID,0)),""))</f>
        <v/>
      </c>
      <c r="E115" s="23" t="str">
        <f aca="false">IF(A115="","",IFERROR(INDEX(tbl_Proj_Vt,MATCH(A115,tbl_Proj_ID,0)),""))</f>
        <v/>
      </c>
      <c r="F115" s="21"/>
      <c r="G115" s="21"/>
      <c r="H115" s="21"/>
      <c r="I115" s="23" t="str">
        <f aca="false">IF(OR(F115="",H115=""),"",IFERROR(INDEX(tbl_Keuzes_ItemID,MATCH(LEFT(F115,1)&amp;"|"&amp;G115&amp;"|"&amp;H115,tbl_Keuzes_Key,0)),""))</f>
        <v/>
      </c>
      <c r="J115" s="25" t="str">
        <f aca="false">IFERROR(IF(I115="","",VLOOKUP(I115,Normtijden_Config!$A$4:$S$55,7,FALSE())),"")</f>
        <v/>
      </c>
      <c r="K115" s="23" t="str">
        <f aca="false">IFERROR(IF(I115="","",VLOOKUP(I115,Normtijden_Config!$A$4:$S$55,8,FALSE())),"")</f>
        <v/>
      </c>
      <c r="L115" s="25" t="str">
        <f aca="false">IF(I115="","",IFERROR(  IF(VLOOKUP(I115,Normtijden_Config!$A$4:$S$55,9,FALSE())&lt;&gt;"",     VLOOKUP(I115,Normtijden_Config!$A$4:$S$55,9,FALSE()),     IFERROR(-INDEX(tbl_Offsets_Wd,MATCH(K115&amp;"|"&amp;D115&amp;"|"&amp;E115,tbl_Offsets_Key,0)),"")),""))</f>
        <v/>
      </c>
      <c r="M115" s="23" t="str">
        <f aca="false">IFERROR(IF(I115="","",VLOOKUP(I115,Normtijden_Config!$A$4:$S$55,10,FALSE())),"")</f>
        <v/>
      </c>
      <c r="N115" s="23" t="str">
        <f aca="false">IFERROR(IF(I115="","",VLOOKUP(I115,Normtijden_Config!$A$4:$S$55,11,FALSE())),"")</f>
        <v/>
      </c>
      <c r="O115" s="21"/>
      <c r="P115" s="21"/>
      <c r="Q115" s="26"/>
      <c r="R115" s="26"/>
      <c r="S115" s="24" t="str">
        <f aca="false">IF(OR(C115="",L115=""),"",WORKDAY(C115,-L115))</f>
        <v/>
      </c>
      <c r="T115" s="24" t="str">
        <f aca="false">IF(OR(S115="",J115=""),"",WORKDAY(S115,-J115))</f>
        <v/>
      </c>
      <c r="U115" s="24" t="str">
        <f aca="true">IF(R115&lt;&gt;"",R115,IF(AND(Q115&lt;&gt;"",ISNUMBER(J115)),WORKDAY(Q115,J115),IF(AND(P115="Nodig",ISNUMBER(J115)),WORKDAY(TODAY(),J115),"")))</f>
        <v/>
      </c>
      <c r="V115" s="27" t="n">
        <f aca="false">IF(OR(P115="Afgerond",P115="Goedgekeurd",P115="N.v.t"),0,IF(OR(U115="",L115=""),0,WORKDAY(U115,L115)))</f>
        <v>0</v>
      </c>
      <c r="W115" s="25" t="str">
        <f aca="true">IF(P115="N.v.t","",IF(OR(P115="Afgerond",P115="Goedgekeurd"),"✓",IF(J115="","n.v.t.",IF(Q115="",J115,J115-NETWORKDAYS(Q115,TODAY())+1))))</f>
        <v>n.v.t.</v>
      </c>
      <c r="X115" s="23" t="str">
        <f aca="false">IF(OR(U115="",S115=""),"ONBEKEND",IF(U115&lt;=S115,"JA",IF(U115&lt;=C115,"KRAP","NEE")))</f>
        <v>ONBEKEND</v>
      </c>
      <c r="Y115" s="28" t="b">
        <f aca="true">IF(A115="",FALSE(),OR(X115="KRAP",AND(P115="Nodig",IFERROR(TODAY()&gt;=T115-10,FALSE())),AND(P115="Ingediend",ISNUMBER(W115),W115&lt;=5,W115&gt;0),P115="Afgewezen"))</f>
        <v>0</v>
      </c>
      <c r="Z115" s="28" t="b">
        <f aca="false">IF(A115="",FALSE(),AND(M115=TRUE(),OR(X115="NEE",AND(ISNUMBER(W115),W115&lt;0))))</f>
        <v>0</v>
      </c>
      <c r="AA115" s="28" t="b">
        <f aca="true">IF(A115="",FALSE(),AND(N115=TRUE(),OR(P115="Nodig",P115="Ingediend",P115="Afgewezen"),IFERROR(TODAY()&gt;S115,FALSE())))</f>
        <v>0</v>
      </c>
      <c r="AB115" s="29" t="str">
        <f aca="true">IF(A115="","",IF(P115="N.v.t","⚪",IF(OR(P115="Afgerond",P115="Goedgekeurd"),"🟢",IF(Z115=TRUE(),"🔴",IF(AA115=TRUE(),"🔴",IF(Y115=TRUE(),"🟠",IF(AND(F115="G-Schouw",J115=""),IF(P115="Ingediend","🟠",IF(AND(C115&lt;&gt;"",TODAY()&gt;C115-28),"🔴","🟠")),"🟢")))))))</f>
        <v/>
      </c>
      <c r="AC115" s="21"/>
      <c r="AD115" s="21"/>
      <c r="AE115" s="30"/>
      <c r="AF115" s="31"/>
    </row>
    <row r="116" customFormat="false" ht="15" hidden="false" customHeight="false" outlineLevel="0" collapsed="false">
      <c r="A116" s="21"/>
      <c r="B116" s="23" t="str">
        <f aca="false">IF(A116="","",IFERROR(INDEX(tbl_Proj_Naam,MATCH(A116,tbl_Proj_ID,0)),"—"))</f>
        <v/>
      </c>
      <c r="C116" s="24" t="str">
        <f aca="false">IF(A116="","",IFERROR(INDEX(tbl_Proj_GSU,MATCH(A116,tbl_Proj_ID,0)),""))</f>
        <v/>
      </c>
      <c r="D116" s="23" t="str">
        <f aca="false">IF(A116="","",IFERROR(INDEX(tbl_Proj_Rt,MATCH(A116,tbl_Proj_ID,0)),""))</f>
        <v/>
      </c>
      <c r="E116" s="23" t="str">
        <f aca="false">IF(A116="","",IFERROR(INDEX(tbl_Proj_Vt,MATCH(A116,tbl_Proj_ID,0)),""))</f>
        <v/>
      </c>
      <c r="F116" s="21"/>
      <c r="G116" s="21"/>
      <c r="H116" s="21"/>
      <c r="I116" s="23" t="str">
        <f aca="false">IF(OR(F116="",H116=""),"",IFERROR(INDEX(tbl_Keuzes_ItemID,MATCH(LEFT(F116,1)&amp;"|"&amp;G116&amp;"|"&amp;H116,tbl_Keuzes_Key,0)),""))</f>
        <v/>
      </c>
      <c r="J116" s="25" t="str">
        <f aca="false">IFERROR(IF(I116="","",VLOOKUP(I116,Normtijden_Config!$A$4:$S$55,7,FALSE())),"")</f>
        <v/>
      </c>
      <c r="K116" s="23" t="str">
        <f aca="false">IFERROR(IF(I116="","",VLOOKUP(I116,Normtijden_Config!$A$4:$S$55,8,FALSE())),"")</f>
        <v/>
      </c>
      <c r="L116" s="25" t="str">
        <f aca="false">IF(I116="","",IFERROR(  IF(VLOOKUP(I116,Normtijden_Config!$A$4:$S$55,9,FALSE())&lt;&gt;"",     VLOOKUP(I116,Normtijden_Config!$A$4:$S$55,9,FALSE()),     IFERROR(-INDEX(tbl_Offsets_Wd,MATCH(K116&amp;"|"&amp;D116&amp;"|"&amp;E116,tbl_Offsets_Key,0)),"")),""))</f>
        <v/>
      </c>
      <c r="M116" s="23" t="str">
        <f aca="false">IFERROR(IF(I116="","",VLOOKUP(I116,Normtijden_Config!$A$4:$S$55,10,FALSE())),"")</f>
        <v/>
      </c>
      <c r="N116" s="23" t="str">
        <f aca="false">IFERROR(IF(I116="","",VLOOKUP(I116,Normtijden_Config!$A$4:$S$55,11,FALSE())),"")</f>
        <v/>
      </c>
      <c r="O116" s="21"/>
      <c r="P116" s="21"/>
      <c r="Q116" s="26"/>
      <c r="R116" s="26"/>
      <c r="S116" s="24" t="str">
        <f aca="false">IF(OR(C116="",L116=""),"",WORKDAY(C116,-L116))</f>
        <v/>
      </c>
      <c r="T116" s="24" t="str">
        <f aca="false">IF(OR(S116="",J116=""),"",WORKDAY(S116,-J116))</f>
        <v/>
      </c>
      <c r="U116" s="24" t="str">
        <f aca="true">IF(R116&lt;&gt;"",R116,IF(AND(Q116&lt;&gt;"",ISNUMBER(J116)),WORKDAY(Q116,J116),IF(AND(P116="Nodig",ISNUMBER(J116)),WORKDAY(TODAY(),J116),"")))</f>
        <v/>
      </c>
      <c r="V116" s="27" t="n">
        <f aca="false">IF(OR(P116="Afgerond",P116="Goedgekeurd",P116="N.v.t"),0,IF(OR(U116="",L116=""),0,WORKDAY(U116,L116)))</f>
        <v>0</v>
      </c>
      <c r="W116" s="25" t="str">
        <f aca="true">IF(P116="N.v.t","",IF(OR(P116="Afgerond",P116="Goedgekeurd"),"✓",IF(J116="","n.v.t.",IF(Q116="",J116,J116-NETWORKDAYS(Q116,TODAY())+1))))</f>
        <v>n.v.t.</v>
      </c>
      <c r="X116" s="23" t="str">
        <f aca="false">IF(OR(U116="",S116=""),"ONBEKEND",IF(U116&lt;=S116,"JA",IF(U116&lt;=C116,"KRAP","NEE")))</f>
        <v>ONBEKEND</v>
      </c>
      <c r="Y116" s="28" t="b">
        <f aca="true">IF(A116="",FALSE(),OR(X116="KRAP",AND(P116="Nodig",IFERROR(TODAY()&gt;=T116-10,FALSE())),AND(P116="Ingediend",ISNUMBER(W116),W116&lt;=5,W116&gt;0),P116="Afgewezen"))</f>
        <v>0</v>
      </c>
      <c r="Z116" s="28" t="b">
        <f aca="false">IF(A116="",FALSE(),AND(M116=TRUE(),OR(X116="NEE",AND(ISNUMBER(W116),W116&lt;0))))</f>
        <v>0</v>
      </c>
      <c r="AA116" s="28" t="b">
        <f aca="true">IF(A116="",FALSE(),AND(N116=TRUE(),OR(P116="Nodig",P116="Ingediend",P116="Afgewezen"),IFERROR(TODAY()&gt;S116,FALSE())))</f>
        <v>0</v>
      </c>
      <c r="AB116" s="29" t="str">
        <f aca="true">IF(A116="","",IF(P116="N.v.t","⚪",IF(OR(P116="Afgerond",P116="Goedgekeurd"),"🟢",IF(Z116=TRUE(),"🔴",IF(AA116=TRUE(),"🔴",IF(Y116=TRUE(),"🟠",IF(AND(F116="G-Schouw",J116=""),IF(P116="Ingediend","🟠",IF(AND(C116&lt;&gt;"",TODAY()&gt;C116-28),"🔴","🟠")),"🟢")))))))</f>
        <v/>
      </c>
      <c r="AC116" s="21"/>
      <c r="AD116" s="21"/>
      <c r="AE116" s="30"/>
      <c r="AF116" s="31"/>
    </row>
    <row r="117" customFormat="false" ht="15" hidden="false" customHeight="false" outlineLevel="0" collapsed="false">
      <c r="A117" s="21"/>
      <c r="B117" s="23" t="str">
        <f aca="false">IF(A117="","",IFERROR(INDEX(tbl_Proj_Naam,MATCH(A117,tbl_Proj_ID,0)),"—"))</f>
        <v/>
      </c>
      <c r="C117" s="24" t="str">
        <f aca="false">IF(A117="","",IFERROR(INDEX(tbl_Proj_GSU,MATCH(A117,tbl_Proj_ID,0)),""))</f>
        <v/>
      </c>
      <c r="D117" s="23" t="str">
        <f aca="false">IF(A117="","",IFERROR(INDEX(tbl_Proj_Rt,MATCH(A117,tbl_Proj_ID,0)),""))</f>
        <v/>
      </c>
      <c r="E117" s="23" t="str">
        <f aca="false">IF(A117="","",IFERROR(INDEX(tbl_Proj_Vt,MATCH(A117,tbl_Proj_ID,0)),""))</f>
        <v/>
      </c>
      <c r="F117" s="21"/>
      <c r="G117" s="21"/>
      <c r="H117" s="21"/>
      <c r="I117" s="23" t="str">
        <f aca="false">IF(OR(F117="",H117=""),"",IFERROR(INDEX(tbl_Keuzes_ItemID,MATCH(LEFT(F117,1)&amp;"|"&amp;G117&amp;"|"&amp;H117,tbl_Keuzes_Key,0)),""))</f>
        <v/>
      </c>
      <c r="J117" s="25" t="str">
        <f aca="false">IFERROR(IF(I117="","",VLOOKUP(I117,Normtijden_Config!$A$4:$S$55,7,FALSE())),"")</f>
        <v/>
      </c>
      <c r="K117" s="23" t="str">
        <f aca="false">IFERROR(IF(I117="","",VLOOKUP(I117,Normtijden_Config!$A$4:$S$55,8,FALSE())),"")</f>
        <v/>
      </c>
      <c r="L117" s="25" t="str">
        <f aca="false">IF(I117="","",IFERROR(  IF(VLOOKUP(I117,Normtijden_Config!$A$4:$S$55,9,FALSE())&lt;&gt;"",     VLOOKUP(I117,Normtijden_Config!$A$4:$S$55,9,FALSE()),     IFERROR(-INDEX(tbl_Offsets_Wd,MATCH(K117&amp;"|"&amp;D117&amp;"|"&amp;E117,tbl_Offsets_Key,0)),"")),""))</f>
        <v/>
      </c>
      <c r="M117" s="23" t="str">
        <f aca="false">IFERROR(IF(I117="","",VLOOKUP(I117,Normtijden_Config!$A$4:$S$55,10,FALSE())),"")</f>
        <v/>
      </c>
      <c r="N117" s="23" t="str">
        <f aca="false">IFERROR(IF(I117="","",VLOOKUP(I117,Normtijden_Config!$A$4:$S$55,11,FALSE())),"")</f>
        <v/>
      </c>
      <c r="O117" s="21"/>
      <c r="P117" s="21"/>
      <c r="Q117" s="26"/>
      <c r="R117" s="26"/>
      <c r="S117" s="24" t="str">
        <f aca="false">IF(OR(C117="",L117=""),"",WORKDAY(C117,-L117))</f>
        <v/>
      </c>
      <c r="T117" s="24" t="str">
        <f aca="false">IF(OR(S117="",J117=""),"",WORKDAY(S117,-J117))</f>
        <v/>
      </c>
      <c r="U117" s="24" t="str">
        <f aca="true">IF(R117&lt;&gt;"",R117,IF(AND(Q117&lt;&gt;"",ISNUMBER(J117)),WORKDAY(Q117,J117),IF(AND(P117="Nodig",ISNUMBER(J117)),WORKDAY(TODAY(),J117),"")))</f>
        <v/>
      </c>
      <c r="V117" s="27" t="n">
        <f aca="false">IF(OR(P117="Afgerond",P117="Goedgekeurd",P117="N.v.t"),0,IF(OR(U117="",L117=""),0,WORKDAY(U117,L117)))</f>
        <v>0</v>
      </c>
      <c r="W117" s="25" t="str">
        <f aca="true">IF(P117="N.v.t","",IF(OR(P117="Afgerond",P117="Goedgekeurd"),"✓",IF(J117="","n.v.t.",IF(Q117="",J117,J117-NETWORKDAYS(Q117,TODAY())+1))))</f>
        <v>n.v.t.</v>
      </c>
      <c r="X117" s="23" t="str">
        <f aca="false">IF(OR(U117="",S117=""),"ONBEKEND",IF(U117&lt;=S117,"JA",IF(U117&lt;=C117,"KRAP","NEE")))</f>
        <v>ONBEKEND</v>
      </c>
      <c r="Y117" s="28" t="b">
        <f aca="true">IF(A117="",FALSE(),OR(X117="KRAP",AND(P117="Nodig",IFERROR(TODAY()&gt;=T117-10,FALSE())),AND(P117="Ingediend",ISNUMBER(W117),W117&lt;=5,W117&gt;0),P117="Afgewezen"))</f>
        <v>0</v>
      </c>
      <c r="Z117" s="28" t="b">
        <f aca="false">IF(A117="",FALSE(),AND(M117=TRUE(),OR(X117="NEE",AND(ISNUMBER(W117),W117&lt;0))))</f>
        <v>0</v>
      </c>
      <c r="AA117" s="28" t="b">
        <f aca="true">IF(A117="",FALSE(),AND(N117=TRUE(),OR(P117="Nodig",P117="Ingediend",P117="Afgewezen"),IFERROR(TODAY()&gt;S117,FALSE())))</f>
        <v>0</v>
      </c>
      <c r="AB117" s="29" t="str">
        <f aca="true">IF(A117="","",IF(P117="N.v.t","⚪",IF(OR(P117="Afgerond",P117="Goedgekeurd"),"🟢",IF(Z117=TRUE(),"🔴",IF(AA117=TRUE(),"🔴",IF(Y117=TRUE(),"🟠",IF(AND(F117="G-Schouw",J117=""),IF(P117="Ingediend","🟠",IF(AND(C117&lt;&gt;"",TODAY()&gt;C117-28),"🔴","🟠")),"🟢")))))))</f>
        <v/>
      </c>
      <c r="AC117" s="21"/>
      <c r="AD117" s="21"/>
      <c r="AE117" s="30"/>
      <c r="AF117" s="31"/>
    </row>
    <row r="118" customFormat="false" ht="15" hidden="false" customHeight="false" outlineLevel="0" collapsed="false">
      <c r="A118" s="21"/>
      <c r="B118" s="23" t="str">
        <f aca="false">IF(A118="","",IFERROR(INDEX(tbl_Proj_Naam,MATCH(A118,tbl_Proj_ID,0)),"—"))</f>
        <v/>
      </c>
      <c r="C118" s="24" t="str">
        <f aca="false">IF(A118="","",IFERROR(INDEX(tbl_Proj_GSU,MATCH(A118,tbl_Proj_ID,0)),""))</f>
        <v/>
      </c>
      <c r="D118" s="23" t="str">
        <f aca="false">IF(A118="","",IFERROR(INDEX(tbl_Proj_Rt,MATCH(A118,tbl_Proj_ID,0)),""))</f>
        <v/>
      </c>
      <c r="E118" s="23" t="str">
        <f aca="false">IF(A118="","",IFERROR(INDEX(tbl_Proj_Vt,MATCH(A118,tbl_Proj_ID,0)),""))</f>
        <v/>
      </c>
      <c r="F118" s="21"/>
      <c r="G118" s="21"/>
      <c r="H118" s="21"/>
      <c r="I118" s="23" t="str">
        <f aca="false">IF(OR(F118="",H118=""),"",IFERROR(INDEX(tbl_Keuzes_ItemID,MATCH(LEFT(F118,1)&amp;"|"&amp;G118&amp;"|"&amp;H118,tbl_Keuzes_Key,0)),""))</f>
        <v/>
      </c>
      <c r="J118" s="25" t="str">
        <f aca="false">IFERROR(IF(I118="","",VLOOKUP(I118,Normtijden_Config!$A$4:$S$55,7,FALSE())),"")</f>
        <v/>
      </c>
      <c r="K118" s="23" t="str">
        <f aca="false">IFERROR(IF(I118="","",VLOOKUP(I118,Normtijden_Config!$A$4:$S$55,8,FALSE())),"")</f>
        <v/>
      </c>
      <c r="L118" s="25" t="str">
        <f aca="false">IF(I118="","",IFERROR(  IF(VLOOKUP(I118,Normtijden_Config!$A$4:$S$55,9,FALSE())&lt;&gt;"",     VLOOKUP(I118,Normtijden_Config!$A$4:$S$55,9,FALSE()),     IFERROR(-INDEX(tbl_Offsets_Wd,MATCH(K118&amp;"|"&amp;D118&amp;"|"&amp;E118,tbl_Offsets_Key,0)),"")),""))</f>
        <v/>
      </c>
      <c r="M118" s="23" t="str">
        <f aca="false">IFERROR(IF(I118="","",VLOOKUP(I118,Normtijden_Config!$A$4:$S$55,10,FALSE())),"")</f>
        <v/>
      </c>
      <c r="N118" s="23" t="str">
        <f aca="false">IFERROR(IF(I118="","",VLOOKUP(I118,Normtijden_Config!$A$4:$S$55,11,FALSE())),"")</f>
        <v/>
      </c>
      <c r="O118" s="21"/>
      <c r="P118" s="21"/>
      <c r="Q118" s="26"/>
      <c r="R118" s="26"/>
      <c r="S118" s="24" t="str">
        <f aca="false">IF(OR(C118="",L118=""),"",WORKDAY(C118,-L118))</f>
        <v/>
      </c>
      <c r="T118" s="24" t="str">
        <f aca="false">IF(OR(S118="",J118=""),"",WORKDAY(S118,-J118))</f>
        <v/>
      </c>
      <c r="U118" s="24" t="str">
        <f aca="true">IF(R118&lt;&gt;"",R118,IF(AND(Q118&lt;&gt;"",ISNUMBER(J118)),WORKDAY(Q118,J118),IF(AND(P118="Nodig",ISNUMBER(J118)),WORKDAY(TODAY(),J118),"")))</f>
        <v/>
      </c>
      <c r="V118" s="27" t="n">
        <f aca="false">IF(OR(P118="Afgerond",P118="Goedgekeurd",P118="N.v.t"),0,IF(OR(U118="",L118=""),0,WORKDAY(U118,L118)))</f>
        <v>0</v>
      </c>
      <c r="W118" s="25" t="str">
        <f aca="true">IF(P118="N.v.t","",IF(OR(P118="Afgerond",P118="Goedgekeurd"),"✓",IF(J118="","n.v.t.",IF(Q118="",J118,J118-NETWORKDAYS(Q118,TODAY())+1))))</f>
        <v>n.v.t.</v>
      </c>
      <c r="X118" s="23" t="str">
        <f aca="false">IF(OR(U118="",S118=""),"ONBEKEND",IF(U118&lt;=S118,"JA",IF(U118&lt;=C118,"KRAP","NEE")))</f>
        <v>ONBEKEND</v>
      </c>
      <c r="Y118" s="28" t="b">
        <f aca="true">IF(A118="",FALSE(),OR(X118="KRAP",AND(P118="Nodig",IFERROR(TODAY()&gt;=T118-10,FALSE())),AND(P118="Ingediend",ISNUMBER(W118),W118&lt;=5,W118&gt;0),P118="Afgewezen"))</f>
        <v>0</v>
      </c>
      <c r="Z118" s="28" t="b">
        <f aca="false">IF(A118="",FALSE(),AND(M118=TRUE(),OR(X118="NEE",AND(ISNUMBER(W118),W118&lt;0))))</f>
        <v>0</v>
      </c>
      <c r="AA118" s="28" t="b">
        <f aca="true">IF(A118="",FALSE(),AND(N118=TRUE(),OR(P118="Nodig",P118="Ingediend",P118="Afgewezen"),IFERROR(TODAY()&gt;S118,FALSE())))</f>
        <v>0</v>
      </c>
      <c r="AB118" s="29" t="str">
        <f aca="true">IF(A118="","",IF(P118="N.v.t","⚪",IF(OR(P118="Afgerond",P118="Goedgekeurd"),"🟢",IF(Z118=TRUE(),"🔴",IF(AA118=TRUE(),"🔴",IF(Y118=TRUE(),"🟠",IF(AND(F118="G-Schouw",J118=""),IF(P118="Ingediend","🟠",IF(AND(C118&lt;&gt;"",TODAY()&gt;C118-28),"🔴","🟠")),"🟢")))))))</f>
        <v/>
      </c>
      <c r="AC118" s="21"/>
      <c r="AD118" s="21"/>
      <c r="AE118" s="30"/>
      <c r="AF118" s="31"/>
    </row>
    <row r="119" customFormat="false" ht="15" hidden="false" customHeight="false" outlineLevel="0" collapsed="false">
      <c r="A119" s="21"/>
      <c r="B119" s="23" t="str">
        <f aca="false">IF(A119="","",IFERROR(INDEX(tbl_Proj_Naam,MATCH(A119,tbl_Proj_ID,0)),"—"))</f>
        <v/>
      </c>
      <c r="C119" s="24" t="str">
        <f aca="false">IF(A119="","",IFERROR(INDEX(tbl_Proj_GSU,MATCH(A119,tbl_Proj_ID,0)),""))</f>
        <v/>
      </c>
      <c r="D119" s="23" t="str">
        <f aca="false">IF(A119="","",IFERROR(INDEX(tbl_Proj_Rt,MATCH(A119,tbl_Proj_ID,0)),""))</f>
        <v/>
      </c>
      <c r="E119" s="23" t="str">
        <f aca="false">IF(A119="","",IFERROR(INDEX(tbl_Proj_Vt,MATCH(A119,tbl_Proj_ID,0)),""))</f>
        <v/>
      </c>
      <c r="F119" s="21"/>
      <c r="G119" s="21"/>
      <c r="H119" s="21"/>
      <c r="I119" s="23" t="str">
        <f aca="false">IF(OR(F119="",H119=""),"",IFERROR(INDEX(tbl_Keuzes_ItemID,MATCH(LEFT(F119,1)&amp;"|"&amp;G119&amp;"|"&amp;H119,tbl_Keuzes_Key,0)),""))</f>
        <v/>
      </c>
      <c r="J119" s="25" t="str">
        <f aca="false">IFERROR(IF(I119="","",VLOOKUP(I119,Normtijden_Config!$A$4:$S$55,7,FALSE())),"")</f>
        <v/>
      </c>
      <c r="K119" s="23" t="str">
        <f aca="false">IFERROR(IF(I119="","",VLOOKUP(I119,Normtijden_Config!$A$4:$S$55,8,FALSE())),"")</f>
        <v/>
      </c>
      <c r="L119" s="25" t="str">
        <f aca="false">IF(I119="","",IFERROR(  IF(VLOOKUP(I119,Normtijden_Config!$A$4:$S$55,9,FALSE())&lt;&gt;"",     VLOOKUP(I119,Normtijden_Config!$A$4:$S$55,9,FALSE()),     IFERROR(-INDEX(tbl_Offsets_Wd,MATCH(K119&amp;"|"&amp;D119&amp;"|"&amp;E119,tbl_Offsets_Key,0)),"")),""))</f>
        <v/>
      </c>
      <c r="M119" s="23" t="str">
        <f aca="false">IFERROR(IF(I119="","",VLOOKUP(I119,Normtijden_Config!$A$4:$S$55,10,FALSE())),"")</f>
        <v/>
      </c>
      <c r="N119" s="23" t="str">
        <f aca="false">IFERROR(IF(I119="","",VLOOKUP(I119,Normtijden_Config!$A$4:$S$55,11,FALSE())),"")</f>
        <v/>
      </c>
      <c r="O119" s="21"/>
      <c r="P119" s="21"/>
      <c r="Q119" s="26"/>
      <c r="R119" s="26"/>
      <c r="S119" s="24" t="str">
        <f aca="false">IF(OR(C119="",L119=""),"",WORKDAY(C119,-L119))</f>
        <v/>
      </c>
      <c r="T119" s="24" t="str">
        <f aca="false">IF(OR(S119="",J119=""),"",WORKDAY(S119,-J119))</f>
        <v/>
      </c>
      <c r="U119" s="24" t="str">
        <f aca="true">IF(R119&lt;&gt;"",R119,IF(AND(Q119&lt;&gt;"",ISNUMBER(J119)),WORKDAY(Q119,J119),IF(AND(P119="Nodig",ISNUMBER(J119)),WORKDAY(TODAY(),J119),"")))</f>
        <v/>
      </c>
      <c r="V119" s="27" t="n">
        <f aca="false">IF(OR(P119="Afgerond",P119="Goedgekeurd",P119="N.v.t"),0,IF(OR(U119="",L119=""),0,WORKDAY(U119,L119)))</f>
        <v>0</v>
      </c>
      <c r="W119" s="25" t="str">
        <f aca="true">IF(P119="N.v.t","",IF(OR(P119="Afgerond",P119="Goedgekeurd"),"✓",IF(J119="","n.v.t.",IF(Q119="",J119,J119-NETWORKDAYS(Q119,TODAY())+1))))</f>
        <v>n.v.t.</v>
      </c>
      <c r="X119" s="23" t="str">
        <f aca="false">IF(OR(U119="",S119=""),"ONBEKEND",IF(U119&lt;=S119,"JA",IF(U119&lt;=C119,"KRAP","NEE")))</f>
        <v>ONBEKEND</v>
      </c>
      <c r="Y119" s="28" t="b">
        <f aca="true">IF(A119="",FALSE(),OR(X119="KRAP",AND(P119="Nodig",IFERROR(TODAY()&gt;=T119-10,FALSE())),AND(P119="Ingediend",ISNUMBER(W119),W119&lt;=5,W119&gt;0),P119="Afgewezen"))</f>
        <v>0</v>
      </c>
      <c r="Z119" s="28" t="b">
        <f aca="false">IF(A119="",FALSE(),AND(M119=TRUE(),OR(X119="NEE",AND(ISNUMBER(W119),W119&lt;0))))</f>
        <v>0</v>
      </c>
      <c r="AA119" s="28" t="b">
        <f aca="true">IF(A119="",FALSE(),AND(N119=TRUE(),OR(P119="Nodig",P119="Ingediend",P119="Afgewezen"),IFERROR(TODAY()&gt;S119,FALSE())))</f>
        <v>0</v>
      </c>
      <c r="AB119" s="29" t="str">
        <f aca="true">IF(A119="","",IF(P119="N.v.t","⚪",IF(OR(P119="Afgerond",P119="Goedgekeurd"),"🟢",IF(Z119=TRUE(),"🔴",IF(AA119=TRUE(),"🔴",IF(Y119=TRUE(),"🟠",IF(AND(F119="G-Schouw",J119=""),IF(P119="Ingediend","🟠",IF(AND(C119&lt;&gt;"",TODAY()&gt;C119-28),"🔴","🟠")),"🟢")))))))</f>
        <v/>
      </c>
      <c r="AC119" s="21"/>
      <c r="AD119" s="21"/>
      <c r="AE119" s="30"/>
      <c r="AF119" s="31"/>
    </row>
    <row r="120" customFormat="false" ht="15" hidden="false" customHeight="false" outlineLevel="0" collapsed="false">
      <c r="A120" s="21"/>
      <c r="B120" s="23" t="str">
        <f aca="false">IF(A120="","",IFERROR(INDEX(tbl_Proj_Naam,MATCH(A120,tbl_Proj_ID,0)),"—"))</f>
        <v/>
      </c>
      <c r="C120" s="24" t="str">
        <f aca="false">IF(A120="","",IFERROR(INDEX(tbl_Proj_GSU,MATCH(A120,tbl_Proj_ID,0)),""))</f>
        <v/>
      </c>
      <c r="D120" s="23" t="str">
        <f aca="false">IF(A120="","",IFERROR(INDEX(tbl_Proj_Rt,MATCH(A120,tbl_Proj_ID,0)),""))</f>
        <v/>
      </c>
      <c r="E120" s="23" t="str">
        <f aca="false">IF(A120="","",IFERROR(INDEX(tbl_Proj_Vt,MATCH(A120,tbl_Proj_ID,0)),""))</f>
        <v/>
      </c>
      <c r="F120" s="21"/>
      <c r="G120" s="21"/>
      <c r="H120" s="21"/>
      <c r="I120" s="23" t="str">
        <f aca="false">IF(OR(F120="",H120=""),"",IFERROR(INDEX(tbl_Keuzes_ItemID,MATCH(LEFT(F120,1)&amp;"|"&amp;G120&amp;"|"&amp;H120,tbl_Keuzes_Key,0)),""))</f>
        <v/>
      </c>
      <c r="J120" s="25" t="str">
        <f aca="false">IFERROR(IF(I120="","",VLOOKUP(I120,Normtijden_Config!$A$4:$S$55,7,FALSE())),"")</f>
        <v/>
      </c>
      <c r="K120" s="23" t="str">
        <f aca="false">IFERROR(IF(I120="","",VLOOKUP(I120,Normtijden_Config!$A$4:$S$55,8,FALSE())),"")</f>
        <v/>
      </c>
      <c r="L120" s="25" t="str">
        <f aca="false">IF(I120="","",IFERROR(  IF(VLOOKUP(I120,Normtijden_Config!$A$4:$S$55,9,FALSE())&lt;&gt;"",     VLOOKUP(I120,Normtijden_Config!$A$4:$S$55,9,FALSE()),     IFERROR(-INDEX(tbl_Offsets_Wd,MATCH(K120&amp;"|"&amp;D120&amp;"|"&amp;E120,tbl_Offsets_Key,0)),"")),""))</f>
        <v/>
      </c>
      <c r="M120" s="23" t="str">
        <f aca="false">IFERROR(IF(I120="","",VLOOKUP(I120,Normtijden_Config!$A$4:$S$55,10,FALSE())),"")</f>
        <v/>
      </c>
      <c r="N120" s="23" t="str">
        <f aca="false">IFERROR(IF(I120="","",VLOOKUP(I120,Normtijden_Config!$A$4:$S$55,11,FALSE())),"")</f>
        <v/>
      </c>
      <c r="O120" s="21"/>
      <c r="P120" s="21"/>
      <c r="Q120" s="26"/>
      <c r="R120" s="26"/>
      <c r="S120" s="24" t="str">
        <f aca="false">IF(OR(C120="",L120=""),"",WORKDAY(C120,-L120))</f>
        <v/>
      </c>
      <c r="T120" s="24" t="str">
        <f aca="false">IF(OR(S120="",J120=""),"",WORKDAY(S120,-J120))</f>
        <v/>
      </c>
      <c r="U120" s="24" t="str">
        <f aca="true">IF(R120&lt;&gt;"",R120,IF(AND(Q120&lt;&gt;"",ISNUMBER(J120)),WORKDAY(Q120,J120),IF(AND(P120="Nodig",ISNUMBER(J120)),WORKDAY(TODAY(),J120),"")))</f>
        <v/>
      </c>
      <c r="V120" s="27" t="n">
        <f aca="false">IF(OR(P120="Afgerond",P120="Goedgekeurd",P120="N.v.t"),0,IF(OR(U120="",L120=""),0,WORKDAY(U120,L120)))</f>
        <v>0</v>
      </c>
      <c r="W120" s="25" t="str">
        <f aca="true">IF(P120="N.v.t","",IF(OR(P120="Afgerond",P120="Goedgekeurd"),"✓",IF(J120="","n.v.t.",IF(Q120="",J120,J120-NETWORKDAYS(Q120,TODAY())+1))))</f>
        <v>n.v.t.</v>
      </c>
      <c r="X120" s="23" t="str">
        <f aca="false">IF(OR(U120="",S120=""),"ONBEKEND",IF(U120&lt;=S120,"JA",IF(U120&lt;=C120,"KRAP","NEE")))</f>
        <v>ONBEKEND</v>
      </c>
      <c r="Y120" s="28" t="b">
        <f aca="true">IF(A120="",FALSE(),OR(X120="KRAP",AND(P120="Nodig",IFERROR(TODAY()&gt;=T120-10,FALSE())),AND(P120="Ingediend",ISNUMBER(W120),W120&lt;=5,W120&gt;0),P120="Afgewezen"))</f>
        <v>0</v>
      </c>
      <c r="Z120" s="28" t="b">
        <f aca="false">IF(A120="",FALSE(),AND(M120=TRUE(),OR(X120="NEE",AND(ISNUMBER(W120),W120&lt;0))))</f>
        <v>0</v>
      </c>
      <c r="AA120" s="28" t="b">
        <f aca="true">IF(A120="",FALSE(),AND(N120=TRUE(),OR(P120="Nodig",P120="Ingediend",P120="Afgewezen"),IFERROR(TODAY()&gt;S120,FALSE())))</f>
        <v>0</v>
      </c>
      <c r="AB120" s="29" t="str">
        <f aca="true">IF(A120="","",IF(P120="N.v.t","⚪",IF(OR(P120="Afgerond",P120="Goedgekeurd"),"🟢",IF(Z120=TRUE(),"🔴",IF(AA120=TRUE(),"🔴",IF(Y120=TRUE(),"🟠",IF(AND(F120="G-Schouw",J120=""),IF(P120="Ingediend","🟠",IF(AND(C120&lt;&gt;"",TODAY()&gt;C120-28),"🔴","🟠")),"🟢")))))))</f>
        <v/>
      </c>
      <c r="AC120" s="21"/>
      <c r="AD120" s="21"/>
      <c r="AE120" s="30"/>
      <c r="AF120" s="31"/>
    </row>
    <row r="121" customFormat="false" ht="15" hidden="false" customHeight="false" outlineLevel="0" collapsed="false">
      <c r="A121" s="21"/>
      <c r="B121" s="23" t="str">
        <f aca="false">IF(A121="","",IFERROR(INDEX(tbl_Proj_Naam,MATCH(A121,tbl_Proj_ID,0)),"—"))</f>
        <v/>
      </c>
      <c r="C121" s="24" t="str">
        <f aca="false">IF(A121="","",IFERROR(INDEX(tbl_Proj_GSU,MATCH(A121,tbl_Proj_ID,0)),""))</f>
        <v/>
      </c>
      <c r="D121" s="23" t="str">
        <f aca="false">IF(A121="","",IFERROR(INDEX(tbl_Proj_Rt,MATCH(A121,tbl_Proj_ID,0)),""))</f>
        <v/>
      </c>
      <c r="E121" s="23" t="str">
        <f aca="false">IF(A121="","",IFERROR(INDEX(tbl_Proj_Vt,MATCH(A121,tbl_Proj_ID,0)),""))</f>
        <v/>
      </c>
      <c r="F121" s="21"/>
      <c r="G121" s="21"/>
      <c r="H121" s="21"/>
      <c r="I121" s="23" t="str">
        <f aca="false">IF(OR(F121="",H121=""),"",IFERROR(INDEX(tbl_Keuzes_ItemID,MATCH(LEFT(F121,1)&amp;"|"&amp;G121&amp;"|"&amp;H121,tbl_Keuzes_Key,0)),""))</f>
        <v/>
      </c>
      <c r="J121" s="25" t="str">
        <f aca="false">IFERROR(IF(I121="","",VLOOKUP(I121,Normtijden_Config!$A$4:$S$55,7,FALSE())),"")</f>
        <v/>
      </c>
      <c r="K121" s="23" t="str">
        <f aca="false">IFERROR(IF(I121="","",VLOOKUP(I121,Normtijden_Config!$A$4:$S$55,8,FALSE())),"")</f>
        <v/>
      </c>
      <c r="L121" s="25" t="str">
        <f aca="false">IF(I121="","",IFERROR(  IF(VLOOKUP(I121,Normtijden_Config!$A$4:$S$55,9,FALSE())&lt;&gt;"",     VLOOKUP(I121,Normtijden_Config!$A$4:$S$55,9,FALSE()),     IFERROR(-INDEX(tbl_Offsets_Wd,MATCH(K121&amp;"|"&amp;D121&amp;"|"&amp;E121,tbl_Offsets_Key,0)),"")),""))</f>
        <v/>
      </c>
      <c r="M121" s="23" t="str">
        <f aca="false">IFERROR(IF(I121="","",VLOOKUP(I121,Normtijden_Config!$A$4:$S$55,10,FALSE())),"")</f>
        <v/>
      </c>
      <c r="N121" s="23" t="str">
        <f aca="false">IFERROR(IF(I121="","",VLOOKUP(I121,Normtijden_Config!$A$4:$S$55,11,FALSE())),"")</f>
        <v/>
      </c>
      <c r="O121" s="21"/>
      <c r="P121" s="21"/>
      <c r="Q121" s="26"/>
      <c r="R121" s="26"/>
      <c r="S121" s="24" t="str">
        <f aca="false">IF(OR(C121="",L121=""),"",WORKDAY(C121,-L121))</f>
        <v/>
      </c>
      <c r="T121" s="24" t="str">
        <f aca="false">IF(OR(S121="",J121=""),"",WORKDAY(S121,-J121))</f>
        <v/>
      </c>
      <c r="U121" s="24" t="str">
        <f aca="true">IF(R121&lt;&gt;"",R121,IF(AND(Q121&lt;&gt;"",ISNUMBER(J121)),WORKDAY(Q121,J121),IF(AND(P121="Nodig",ISNUMBER(J121)),WORKDAY(TODAY(),J121),"")))</f>
        <v/>
      </c>
      <c r="V121" s="27" t="n">
        <f aca="false">IF(OR(P121="Afgerond",P121="Goedgekeurd",P121="N.v.t"),0,IF(OR(U121="",L121=""),0,WORKDAY(U121,L121)))</f>
        <v>0</v>
      </c>
      <c r="W121" s="25" t="str">
        <f aca="true">IF(P121="N.v.t","",IF(OR(P121="Afgerond",P121="Goedgekeurd"),"✓",IF(J121="","n.v.t.",IF(Q121="",J121,J121-NETWORKDAYS(Q121,TODAY())+1))))</f>
        <v>n.v.t.</v>
      </c>
      <c r="X121" s="23" t="str">
        <f aca="false">IF(OR(U121="",S121=""),"ONBEKEND",IF(U121&lt;=S121,"JA",IF(U121&lt;=C121,"KRAP","NEE")))</f>
        <v>ONBEKEND</v>
      </c>
      <c r="Y121" s="28" t="b">
        <f aca="true">IF(A121="",FALSE(),OR(X121="KRAP",AND(P121="Nodig",IFERROR(TODAY()&gt;=T121-10,FALSE())),AND(P121="Ingediend",ISNUMBER(W121),W121&lt;=5,W121&gt;0),P121="Afgewezen"))</f>
        <v>0</v>
      </c>
      <c r="Z121" s="28" t="b">
        <f aca="false">IF(A121="",FALSE(),AND(M121=TRUE(),OR(X121="NEE",AND(ISNUMBER(W121),W121&lt;0))))</f>
        <v>0</v>
      </c>
      <c r="AA121" s="28" t="b">
        <f aca="true">IF(A121="",FALSE(),AND(N121=TRUE(),OR(P121="Nodig",P121="Ingediend",P121="Afgewezen"),IFERROR(TODAY()&gt;S121,FALSE())))</f>
        <v>0</v>
      </c>
      <c r="AB121" s="29" t="str">
        <f aca="true">IF(A121="","",IF(P121="N.v.t","⚪",IF(OR(P121="Afgerond",P121="Goedgekeurd"),"🟢",IF(Z121=TRUE(),"🔴",IF(AA121=TRUE(),"🔴",IF(Y121=TRUE(),"🟠",IF(AND(F121="G-Schouw",J121=""),IF(P121="Ingediend","🟠",IF(AND(C121&lt;&gt;"",TODAY()&gt;C121-28),"🔴","🟠")),"🟢")))))))</f>
        <v/>
      </c>
      <c r="AC121" s="21"/>
      <c r="AD121" s="21"/>
      <c r="AE121" s="30"/>
      <c r="AF121" s="31"/>
    </row>
    <row r="122" customFormat="false" ht="15" hidden="false" customHeight="false" outlineLevel="0" collapsed="false">
      <c r="A122" s="21"/>
      <c r="B122" s="23" t="str">
        <f aca="false">IF(A122="","",IFERROR(INDEX(tbl_Proj_Naam,MATCH(A122,tbl_Proj_ID,0)),"—"))</f>
        <v/>
      </c>
      <c r="C122" s="24" t="str">
        <f aca="false">IF(A122="","",IFERROR(INDEX(tbl_Proj_GSU,MATCH(A122,tbl_Proj_ID,0)),""))</f>
        <v/>
      </c>
      <c r="D122" s="23" t="str">
        <f aca="false">IF(A122="","",IFERROR(INDEX(tbl_Proj_Rt,MATCH(A122,tbl_Proj_ID,0)),""))</f>
        <v/>
      </c>
      <c r="E122" s="23" t="str">
        <f aca="false">IF(A122="","",IFERROR(INDEX(tbl_Proj_Vt,MATCH(A122,tbl_Proj_ID,0)),""))</f>
        <v/>
      </c>
      <c r="F122" s="21"/>
      <c r="G122" s="21"/>
      <c r="H122" s="21"/>
      <c r="I122" s="23" t="str">
        <f aca="false">IF(OR(F122="",H122=""),"",IFERROR(INDEX(tbl_Keuzes_ItemID,MATCH(LEFT(F122,1)&amp;"|"&amp;G122&amp;"|"&amp;H122,tbl_Keuzes_Key,0)),""))</f>
        <v/>
      </c>
      <c r="J122" s="25" t="str">
        <f aca="false">IFERROR(IF(I122="","",VLOOKUP(I122,Normtijden_Config!$A$4:$S$55,7,FALSE())),"")</f>
        <v/>
      </c>
      <c r="K122" s="23" t="str">
        <f aca="false">IFERROR(IF(I122="","",VLOOKUP(I122,Normtijden_Config!$A$4:$S$55,8,FALSE())),"")</f>
        <v/>
      </c>
      <c r="L122" s="25" t="str">
        <f aca="false">IF(I122="","",IFERROR(  IF(VLOOKUP(I122,Normtijden_Config!$A$4:$S$55,9,FALSE())&lt;&gt;"",     VLOOKUP(I122,Normtijden_Config!$A$4:$S$55,9,FALSE()),     IFERROR(-INDEX(tbl_Offsets_Wd,MATCH(K122&amp;"|"&amp;D122&amp;"|"&amp;E122,tbl_Offsets_Key,0)),"")),""))</f>
        <v/>
      </c>
      <c r="M122" s="23" t="str">
        <f aca="false">IFERROR(IF(I122="","",VLOOKUP(I122,Normtijden_Config!$A$4:$S$55,10,FALSE())),"")</f>
        <v/>
      </c>
      <c r="N122" s="23" t="str">
        <f aca="false">IFERROR(IF(I122="","",VLOOKUP(I122,Normtijden_Config!$A$4:$S$55,11,FALSE())),"")</f>
        <v/>
      </c>
      <c r="O122" s="21"/>
      <c r="P122" s="21"/>
      <c r="Q122" s="26"/>
      <c r="R122" s="26"/>
      <c r="S122" s="24" t="str">
        <f aca="false">IF(OR(C122="",L122=""),"",WORKDAY(C122,-L122))</f>
        <v/>
      </c>
      <c r="T122" s="24" t="str">
        <f aca="false">IF(OR(S122="",J122=""),"",WORKDAY(S122,-J122))</f>
        <v/>
      </c>
      <c r="U122" s="24" t="str">
        <f aca="true">IF(R122&lt;&gt;"",R122,IF(AND(Q122&lt;&gt;"",ISNUMBER(J122)),WORKDAY(Q122,J122),IF(AND(P122="Nodig",ISNUMBER(J122)),WORKDAY(TODAY(),J122),"")))</f>
        <v/>
      </c>
      <c r="V122" s="27" t="n">
        <f aca="false">IF(OR(P122="Afgerond",P122="Goedgekeurd",P122="N.v.t"),0,IF(OR(U122="",L122=""),0,WORKDAY(U122,L122)))</f>
        <v>0</v>
      </c>
      <c r="W122" s="25" t="str">
        <f aca="true">IF(P122="N.v.t","",IF(OR(P122="Afgerond",P122="Goedgekeurd"),"✓",IF(J122="","n.v.t.",IF(Q122="",J122,J122-NETWORKDAYS(Q122,TODAY())+1))))</f>
        <v>n.v.t.</v>
      </c>
      <c r="X122" s="23" t="str">
        <f aca="false">IF(OR(U122="",S122=""),"ONBEKEND",IF(U122&lt;=S122,"JA",IF(U122&lt;=C122,"KRAP","NEE")))</f>
        <v>ONBEKEND</v>
      </c>
      <c r="Y122" s="28" t="b">
        <f aca="true">IF(A122="",FALSE(),OR(X122="KRAP",AND(P122="Nodig",IFERROR(TODAY()&gt;=T122-10,FALSE())),AND(P122="Ingediend",ISNUMBER(W122),W122&lt;=5,W122&gt;0),P122="Afgewezen"))</f>
        <v>0</v>
      </c>
      <c r="Z122" s="28" t="b">
        <f aca="false">IF(A122="",FALSE(),AND(M122=TRUE(),OR(X122="NEE",AND(ISNUMBER(W122),W122&lt;0))))</f>
        <v>0</v>
      </c>
      <c r="AA122" s="28" t="b">
        <f aca="true">IF(A122="",FALSE(),AND(N122=TRUE(),OR(P122="Nodig",P122="Ingediend",P122="Afgewezen"),IFERROR(TODAY()&gt;S122,FALSE())))</f>
        <v>0</v>
      </c>
      <c r="AB122" s="29" t="str">
        <f aca="true">IF(A122="","",IF(P122="N.v.t","⚪",IF(OR(P122="Afgerond",P122="Goedgekeurd"),"🟢",IF(Z122=TRUE(),"🔴",IF(AA122=TRUE(),"🔴",IF(Y122=TRUE(),"🟠",IF(AND(F122="G-Schouw",J122=""),IF(P122="Ingediend","🟠",IF(AND(C122&lt;&gt;"",TODAY()&gt;C122-28),"🔴","🟠")),"🟢")))))))</f>
        <v/>
      </c>
      <c r="AC122" s="21"/>
      <c r="AD122" s="21"/>
      <c r="AE122" s="30"/>
      <c r="AF122" s="31"/>
    </row>
    <row r="123" customFormat="false" ht="15" hidden="false" customHeight="false" outlineLevel="0" collapsed="false">
      <c r="A123" s="21"/>
      <c r="B123" s="23" t="str">
        <f aca="false">IF(A123="","",IFERROR(INDEX(tbl_Proj_Naam,MATCH(A123,tbl_Proj_ID,0)),"—"))</f>
        <v/>
      </c>
      <c r="C123" s="24" t="str">
        <f aca="false">IF(A123="","",IFERROR(INDEX(tbl_Proj_GSU,MATCH(A123,tbl_Proj_ID,0)),""))</f>
        <v/>
      </c>
      <c r="D123" s="23" t="str">
        <f aca="false">IF(A123="","",IFERROR(INDEX(tbl_Proj_Rt,MATCH(A123,tbl_Proj_ID,0)),""))</f>
        <v/>
      </c>
      <c r="E123" s="23" t="str">
        <f aca="false">IF(A123="","",IFERROR(INDEX(tbl_Proj_Vt,MATCH(A123,tbl_Proj_ID,0)),""))</f>
        <v/>
      </c>
      <c r="F123" s="21"/>
      <c r="G123" s="21"/>
      <c r="H123" s="21"/>
      <c r="I123" s="23" t="str">
        <f aca="false">IF(OR(F123="",H123=""),"",IFERROR(INDEX(tbl_Keuzes_ItemID,MATCH(LEFT(F123,1)&amp;"|"&amp;G123&amp;"|"&amp;H123,tbl_Keuzes_Key,0)),""))</f>
        <v/>
      </c>
      <c r="J123" s="25" t="str">
        <f aca="false">IFERROR(IF(I123="","",VLOOKUP(I123,Normtijden_Config!$A$4:$S$55,7,FALSE())),"")</f>
        <v/>
      </c>
      <c r="K123" s="23" t="str">
        <f aca="false">IFERROR(IF(I123="","",VLOOKUP(I123,Normtijden_Config!$A$4:$S$55,8,FALSE())),"")</f>
        <v/>
      </c>
      <c r="L123" s="25" t="str">
        <f aca="false">IF(I123="","",IFERROR(  IF(VLOOKUP(I123,Normtijden_Config!$A$4:$S$55,9,FALSE())&lt;&gt;"",     VLOOKUP(I123,Normtijden_Config!$A$4:$S$55,9,FALSE()),     IFERROR(-INDEX(tbl_Offsets_Wd,MATCH(K123&amp;"|"&amp;D123&amp;"|"&amp;E123,tbl_Offsets_Key,0)),"")),""))</f>
        <v/>
      </c>
      <c r="M123" s="23" t="str">
        <f aca="false">IFERROR(IF(I123="","",VLOOKUP(I123,Normtijden_Config!$A$4:$S$55,10,FALSE())),"")</f>
        <v/>
      </c>
      <c r="N123" s="23" t="str">
        <f aca="false">IFERROR(IF(I123="","",VLOOKUP(I123,Normtijden_Config!$A$4:$S$55,11,FALSE())),"")</f>
        <v/>
      </c>
      <c r="O123" s="21"/>
      <c r="P123" s="21"/>
      <c r="Q123" s="26"/>
      <c r="R123" s="26"/>
      <c r="S123" s="24" t="str">
        <f aca="false">IF(OR(C123="",L123=""),"",WORKDAY(C123,-L123))</f>
        <v/>
      </c>
      <c r="T123" s="24" t="str">
        <f aca="false">IF(OR(S123="",J123=""),"",WORKDAY(S123,-J123))</f>
        <v/>
      </c>
      <c r="U123" s="24" t="str">
        <f aca="true">IF(R123&lt;&gt;"",R123,IF(AND(Q123&lt;&gt;"",ISNUMBER(J123)),WORKDAY(Q123,J123),IF(AND(P123="Nodig",ISNUMBER(J123)),WORKDAY(TODAY(),J123),"")))</f>
        <v/>
      </c>
      <c r="V123" s="27" t="n">
        <f aca="false">IF(OR(P123="Afgerond",P123="Goedgekeurd",P123="N.v.t"),0,IF(OR(U123="",L123=""),0,WORKDAY(U123,L123)))</f>
        <v>0</v>
      </c>
      <c r="W123" s="25" t="str">
        <f aca="true">IF(P123="N.v.t","",IF(OR(P123="Afgerond",P123="Goedgekeurd"),"✓",IF(J123="","n.v.t.",IF(Q123="",J123,J123-NETWORKDAYS(Q123,TODAY())+1))))</f>
        <v>n.v.t.</v>
      </c>
      <c r="X123" s="23" t="str">
        <f aca="false">IF(OR(U123="",S123=""),"ONBEKEND",IF(U123&lt;=S123,"JA",IF(U123&lt;=C123,"KRAP","NEE")))</f>
        <v>ONBEKEND</v>
      </c>
      <c r="Y123" s="28" t="b">
        <f aca="true">IF(A123="",FALSE(),OR(X123="KRAP",AND(P123="Nodig",IFERROR(TODAY()&gt;=T123-10,FALSE())),AND(P123="Ingediend",ISNUMBER(W123),W123&lt;=5,W123&gt;0),P123="Afgewezen"))</f>
        <v>0</v>
      </c>
      <c r="Z123" s="28" t="b">
        <f aca="false">IF(A123="",FALSE(),AND(M123=TRUE(),OR(X123="NEE",AND(ISNUMBER(W123),W123&lt;0))))</f>
        <v>0</v>
      </c>
      <c r="AA123" s="28" t="b">
        <f aca="true">IF(A123="",FALSE(),AND(N123=TRUE(),OR(P123="Nodig",P123="Ingediend",P123="Afgewezen"),IFERROR(TODAY()&gt;S123,FALSE())))</f>
        <v>0</v>
      </c>
      <c r="AB123" s="29" t="str">
        <f aca="true">IF(A123="","",IF(P123="N.v.t","⚪",IF(OR(P123="Afgerond",P123="Goedgekeurd"),"🟢",IF(Z123=TRUE(),"🔴",IF(AA123=TRUE(),"🔴",IF(Y123=TRUE(),"🟠",IF(AND(F123="G-Schouw",J123=""),IF(P123="Ingediend","🟠",IF(AND(C123&lt;&gt;"",TODAY()&gt;C123-28),"🔴","🟠")),"🟢")))))))</f>
        <v/>
      </c>
      <c r="AC123" s="21"/>
      <c r="AD123" s="21"/>
      <c r="AE123" s="30"/>
      <c r="AF123" s="31"/>
    </row>
    <row r="124" customFormat="false" ht="15" hidden="false" customHeight="false" outlineLevel="0" collapsed="false">
      <c r="A124" s="21"/>
      <c r="B124" s="23" t="str">
        <f aca="false">IF(A124="","",IFERROR(INDEX(tbl_Proj_Naam,MATCH(A124,tbl_Proj_ID,0)),"—"))</f>
        <v/>
      </c>
      <c r="C124" s="24" t="str">
        <f aca="false">IF(A124="","",IFERROR(INDEX(tbl_Proj_GSU,MATCH(A124,tbl_Proj_ID,0)),""))</f>
        <v/>
      </c>
      <c r="D124" s="23" t="str">
        <f aca="false">IF(A124="","",IFERROR(INDEX(tbl_Proj_Rt,MATCH(A124,tbl_Proj_ID,0)),""))</f>
        <v/>
      </c>
      <c r="E124" s="23" t="str">
        <f aca="false">IF(A124="","",IFERROR(INDEX(tbl_Proj_Vt,MATCH(A124,tbl_Proj_ID,0)),""))</f>
        <v/>
      </c>
      <c r="F124" s="21"/>
      <c r="G124" s="21"/>
      <c r="H124" s="21"/>
      <c r="I124" s="23" t="str">
        <f aca="false">IF(OR(F124="",H124=""),"",IFERROR(INDEX(tbl_Keuzes_ItemID,MATCH(LEFT(F124,1)&amp;"|"&amp;G124&amp;"|"&amp;H124,tbl_Keuzes_Key,0)),""))</f>
        <v/>
      </c>
      <c r="J124" s="25" t="str">
        <f aca="false">IFERROR(IF(I124="","",VLOOKUP(I124,Normtijden_Config!$A$4:$S$55,7,FALSE())),"")</f>
        <v/>
      </c>
      <c r="K124" s="23" t="str">
        <f aca="false">IFERROR(IF(I124="","",VLOOKUP(I124,Normtijden_Config!$A$4:$S$55,8,FALSE())),"")</f>
        <v/>
      </c>
      <c r="L124" s="25" t="str">
        <f aca="false">IF(I124="","",IFERROR(  IF(VLOOKUP(I124,Normtijden_Config!$A$4:$S$55,9,FALSE())&lt;&gt;"",     VLOOKUP(I124,Normtijden_Config!$A$4:$S$55,9,FALSE()),     IFERROR(-INDEX(tbl_Offsets_Wd,MATCH(K124&amp;"|"&amp;D124&amp;"|"&amp;E124,tbl_Offsets_Key,0)),"")),""))</f>
        <v/>
      </c>
      <c r="M124" s="23" t="str">
        <f aca="false">IFERROR(IF(I124="","",VLOOKUP(I124,Normtijden_Config!$A$4:$S$55,10,FALSE())),"")</f>
        <v/>
      </c>
      <c r="N124" s="23" t="str">
        <f aca="false">IFERROR(IF(I124="","",VLOOKUP(I124,Normtijden_Config!$A$4:$S$55,11,FALSE())),"")</f>
        <v/>
      </c>
      <c r="O124" s="21"/>
      <c r="P124" s="21"/>
      <c r="Q124" s="26"/>
      <c r="R124" s="26"/>
      <c r="S124" s="24" t="str">
        <f aca="false">IF(OR(C124="",L124=""),"",WORKDAY(C124,-L124))</f>
        <v/>
      </c>
      <c r="T124" s="24" t="str">
        <f aca="false">IF(OR(S124="",J124=""),"",WORKDAY(S124,-J124))</f>
        <v/>
      </c>
      <c r="U124" s="24" t="str">
        <f aca="true">IF(R124&lt;&gt;"",R124,IF(AND(Q124&lt;&gt;"",ISNUMBER(J124)),WORKDAY(Q124,J124),IF(AND(P124="Nodig",ISNUMBER(J124)),WORKDAY(TODAY(),J124),"")))</f>
        <v/>
      </c>
      <c r="V124" s="27" t="n">
        <f aca="false">IF(OR(P124="Afgerond",P124="Goedgekeurd",P124="N.v.t"),0,IF(OR(U124="",L124=""),0,WORKDAY(U124,L124)))</f>
        <v>0</v>
      </c>
      <c r="W124" s="25" t="str">
        <f aca="true">IF(P124="N.v.t","",IF(OR(P124="Afgerond",P124="Goedgekeurd"),"✓",IF(J124="","n.v.t.",IF(Q124="",J124,J124-NETWORKDAYS(Q124,TODAY())+1))))</f>
        <v>n.v.t.</v>
      </c>
      <c r="X124" s="23" t="str">
        <f aca="false">IF(OR(U124="",S124=""),"ONBEKEND",IF(U124&lt;=S124,"JA",IF(U124&lt;=C124,"KRAP","NEE")))</f>
        <v>ONBEKEND</v>
      </c>
      <c r="Y124" s="28" t="b">
        <f aca="true">IF(A124="",FALSE(),OR(X124="KRAP",AND(P124="Nodig",IFERROR(TODAY()&gt;=T124-10,FALSE())),AND(P124="Ingediend",ISNUMBER(W124),W124&lt;=5,W124&gt;0),P124="Afgewezen"))</f>
        <v>0</v>
      </c>
      <c r="Z124" s="28" t="b">
        <f aca="false">IF(A124="",FALSE(),AND(M124=TRUE(),OR(X124="NEE",AND(ISNUMBER(W124),W124&lt;0))))</f>
        <v>0</v>
      </c>
      <c r="AA124" s="28" t="b">
        <f aca="true">IF(A124="",FALSE(),AND(N124=TRUE(),OR(P124="Nodig",P124="Ingediend",P124="Afgewezen"),IFERROR(TODAY()&gt;S124,FALSE())))</f>
        <v>0</v>
      </c>
      <c r="AB124" s="29" t="str">
        <f aca="true">IF(A124="","",IF(P124="N.v.t","⚪",IF(OR(P124="Afgerond",P124="Goedgekeurd"),"🟢",IF(Z124=TRUE(),"🔴",IF(AA124=TRUE(),"🔴",IF(Y124=TRUE(),"🟠",IF(AND(F124="G-Schouw",J124=""),IF(P124="Ingediend","🟠",IF(AND(C124&lt;&gt;"",TODAY()&gt;C124-28),"🔴","🟠")),"🟢")))))))</f>
        <v/>
      </c>
      <c r="AC124" s="21"/>
      <c r="AD124" s="21"/>
      <c r="AE124" s="30"/>
      <c r="AF124" s="31"/>
    </row>
    <row r="125" customFormat="false" ht="15" hidden="false" customHeight="false" outlineLevel="0" collapsed="false">
      <c r="A125" s="21"/>
      <c r="B125" s="23" t="str">
        <f aca="false">IF(A125="","",IFERROR(INDEX(tbl_Proj_Naam,MATCH(A125,tbl_Proj_ID,0)),"—"))</f>
        <v/>
      </c>
      <c r="C125" s="24" t="str">
        <f aca="false">IF(A125="","",IFERROR(INDEX(tbl_Proj_GSU,MATCH(A125,tbl_Proj_ID,0)),""))</f>
        <v/>
      </c>
      <c r="D125" s="23" t="str">
        <f aca="false">IF(A125="","",IFERROR(INDEX(tbl_Proj_Rt,MATCH(A125,tbl_Proj_ID,0)),""))</f>
        <v/>
      </c>
      <c r="E125" s="23" t="str">
        <f aca="false">IF(A125="","",IFERROR(INDEX(tbl_Proj_Vt,MATCH(A125,tbl_Proj_ID,0)),""))</f>
        <v/>
      </c>
      <c r="F125" s="21"/>
      <c r="G125" s="21"/>
      <c r="H125" s="21"/>
      <c r="I125" s="23" t="str">
        <f aca="false">IF(OR(F125="",H125=""),"",IFERROR(INDEX(tbl_Keuzes_ItemID,MATCH(LEFT(F125,1)&amp;"|"&amp;G125&amp;"|"&amp;H125,tbl_Keuzes_Key,0)),""))</f>
        <v/>
      </c>
      <c r="J125" s="25" t="str">
        <f aca="false">IFERROR(IF(I125="","",VLOOKUP(I125,Normtijden_Config!$A$4:$S$55,7,FALSE())),"")</f>
        <v/>
      </c>
      <c r="K125" s="23" t="str">
        <f aca="false">IFERROR(IF(I125="","",VLOOKUP(I125,Normtijden_Config!$A$4:$S$55,8,FALSE())),"")</f>
        <v/>
      </c>
      <c r="L125" s="25" t="str">
        <f aca="false">IF(I125="","",IFERROR(  IF(VLOOKUP(I125,Normtijden_Config!$A$4:$S$55,9,FALSE())&lt;&gt;"",     VLOOKUP(I125,Normtijden_Config!$A$4:$S$55,9,FALSE()),     IFERROR(-INDEX(tbl_Offsets_Wd,MATCH(K125&amp;"|"&amp;D125&amp;"|"&amp;E125,tbl_Offsets_Key,0)),"")),""))</f>
        <v/>
      </c>
      <c r="M125" s="23" t="str">
        <f aca="false">IFERROR(IF(I125="","",VLOOKUP(I125,Normtijden_Config!$A$4:$S$55,10,FALSE())),"")</f>
        <v/>
      </c>
      <c r="N125" s="23" t="str">
        <f aca="false">IFERROR(IF(I125="","",VLOOKUP(I125,Normtijden_Config!$A$4:$S$55,11,FALSE())),"")</f>
        <v/>
      </c>
      <c r="O125" s="21"/>
      <c r="P125" s="21"/>
      <c r="Q125" s="26"/>
      <c r="R125" s="26"/>
      <c r="S125" s="24" t="str">
        <f aca="false">IF(OR(C125="",L125=""),"",WORKDAY(C125,-L125))</f>
        <v/>
      </c>
      <c r="T125" s="24" t="str">
        <f aca="false">IF(OR(S125="",J125=""),"",WORKDAY(S125,-J125))</f>
        <v/>
      </c>
      <c r="U125" s="24" t="str">
        <f aca="true">IF(R125&lt;&gt;"",R125,IF(AND(Q125&lt;&gt;"",ISNUMBER(J125)),WORKDAY(Q125,J125),IF(AND(P125="Nodig",ISNUMBER(J125)),WORKDAY(TODAY(),J125),"")))</f>
        <v/>
      </c>
      <c r="V125" s="27" t="n">
        <f aca="false">IF(OR(P125="Afgerond",P125="Goedgekeurd",P125="N.v.t"),0,IF(OR(U125="",L125=""),0,WORKDAY(U125,L125)))</f>
        <v>0</v>
      </c>
      <c r="W125" s="25" t="str">
        <f aca="true">IF(P125="N.v.t","",IF(OR(P125="Afgerond",P125="Goedgekeurd"),"✓",IF(J125="","n.v.t.",IF(Q125="",J125,J125-NETWORKDAYS(Q125,TODAY())+1))))</f>
        <v>n.v.t.</v>
      </c>
      <c r="X125" s="23" t="str">
        <f aca="false">IF(OR(U125="",S125=""),"ONBEKEND",IF(U125&lt;=S125,"JA",IF(U125&lt;=C125,"KRAP","NEE")))</f>
        <v>ONBEKEND</v>
      </c>
      <c r="Y125" s="28" t="b">
        <f aca="true">IF(A125="",FALSE(),OR(X125="KRAP",AND(P125="Nodig",IFERROR(TODAY()&gt;=T125-10,FALSE())),AND(P125="Ingediend",ISNUMBER(W125),W125&lt;=5,W125&gt;0),P125="Afgewezen"))</f>
        <v>0</v>
      </c>
      <c r="Z125" s="28" t="b">
        <f aca="false">IF(A125="",FALSE(),AND(M125=TRUE(),OR(X125="NEE",AND(ISNUMBER(W125),W125&lt;0))))</f>
        <v>0</v>
      </c>
      <c r="AA125" s="28" t="b">
        <f aca="true">IF(A125="",FALSE(),AND(N125=TRUE(),OR(P125="Nodig",P125="Ingediend",P125="Afgewezen"),IFERROR(TODAY()&gt;S125,FALSE())))</f>
        <v>0</v>
      </c>
      <c r="AB125" s="29" t="str">
        <f aca="true">IF(A125="","",IF(P125="N.v.t","⚪",IF(OR(P125="Afgerond",P125="Goedgekeurd"),"🟢",IF(Z125=TRUE(),"🔴",IF(AA125=TRUE(),"🔴",IF(Y125=TRUE(),"🟠",IF(AND(F125="G-Schouw",J125=""),IF(P125="Ingediend","🟠",IF(AND(C125&lt;&gt;"",TODAY()&gt;C125-28),"🔴","🟠")),"🟢")))))))</f>
        <v/>
      </c>
      <c r="AC125" s="21"/>
      <c r="AD125" s="21"/>
      <c r="AE125" s="30"/>
      <c r="AF125" s="31"/>
    </row>
    <row r="126" customFormat="false" ht="15" hidden="false" customHeight="false" outlineLevel="0" collapsed="false">
      <c r="A126" s="21"/>
      <c r="B126" s="23" t="str">
        <f aca="false">IF(A126="","",IFERROR(INDEX(tbl_Proj_Naam,MATCH(A126,tbl_Proj_ID,0)),"—"))</f>
        <v/>
      </c>
      <c r="C126" s="24" t="str">
        <f aca="false">IF(A126="","",IFERROR(INDEX(tbl_Proj_GSU,MATCH(A126,tbl_Proj_ID,0)),""))</f>
        <v/>
      </c>
      <c r="D126" s="23" t="str">
        <f aca="false">IF(A126="","",IFERROR(INDEX(tbl_Proj_Rt,MATCH(A126,tbl_Proj_ID,0)),""))</f>
        <v/>
      </c>
      <c r="E126" s="23" t="str">
        <f aca="false">IF(A126="","",IFERROR(INDEX(tbl_Proj_Vt,MATCH(A126,tbl_Proj_ID,0)),""))</f>
        <v/>
      </c>
      <c r="F126" s="21"/>
      <c r="G126" s="21"/>
      <c r="H126" s="21"/>
      <c r="I126" s="23" t="str">
        <f aca="false">IF(OR(F126="",H126=""),"",IFERROR(INDEX(tbl_Keuzes_ItemID,MATCH(LEFT(F126,1)&amp;"|"&amp;G126&amp;"|"&amp;H126,tbl_Keuzes_Key,0)),""))</f>
        <v/>
      </c>
      <c r="J126" s="25" t="str">
        <f aca="false">IFERROR(IF(I126="","",VLOOKUP(I126,Normtijden_Config!$A$4:$S$55,7,FALSE())),"")</f>
        <v/>
      </c>
      <c r="K126" s="23" t="str">
        <f aca="false">IFERROR(IF(I126="","",VLOOKUP(I126,Normtijden_Config!$A$4:$S$55,8,FALSE())),"")</f>
        <v/>
      </c>
      <c r="L126" s="25" t="str">
        <f aca="false">IF(I126="","",IFERROR(  IF(VLOOKUP(I126,Normtijden_Config!$A$4:$S$55,9,FALSE())&lt;&gt;"",     VLOOKUP(I126,Normtijden_Config!$A$4:$S$55,9,FALSE()),     IFERROR(-INDEX(tbl_Offsets_Wd,MATCH(K126&amp;"|"&amp;D126&amp;"|"&amp;E126,tbl_Offsets_Key,0)),"")),""))</f>
        <v/>
      </c>
      <c r="M126" s="23" t="str">
        <f aca="false">IFERROR(IF(I126="","",VLOOKUP(I126,Normtijden_Config!$A$4:$S$55,10,FALSE())),"")</f>
        <v/>
      </c>
      <c r="N126" s="23" t="str">
        <f aca="false">IFERROR(IF(I126="","",VLOOKUP(I126,Normtijden_Config!$A$4:$S$55,11,FALSE())),"")</f>
        <v/>
      </c>
      <c r="O126" s="21"/>
      <c r="P126" s="21"/>
      <c r="Q126" s="26"/>
      <c r="R126" s="26"/>
      <c r="S126" s="24" t="str">
        <f aca="false">IF(OR(C126="",L126=""),"",WORKDAY(C126,-L126))</f>
        <v/>
      </c>
      <c r="T126" s="24" t="str">
        <f aca="false">IF(OR(S126="",J126=""),"",WORKDAY(S126,-J126))</f>
        <v/>
      </c>
      <c r="U126" s="24" t="str">
        <f aca="true">IF(R126&lt;&gt;"",R126,IF(AND(Q126&lt;&gt;"",ISNUMBER(J126)),WORKDAY(Q126,J126),IF(AND(P126="Nodig",ISNUMBER(J126)),WORKDAY(TODAY(),J126),"")))</f>
        <v/>
      </c>
      <c r="V126" s="27" t="n">
        <f aca="false">IF(OR(P126="Afgerond",P126="Goedgekeurd",P126="N.v.t"),0,IF(OR(U126="",L126=""),0,WORKDAY(U126,L126)))</f>
        <v>0</v>
      </c>
      <c r="W126" s="25" t="str">
        <f aca="true">IF(P126="N.v.t","",IF(OR(P126="Afgerond",P126="Goedgekeurd"),"✓",IF(J126="","n.v.t.",IF(Q126="",J126,J126-NETWORKDAYS(Q126,TODAY())+1))))</f>
        <v>n.v.t.</v>
      </c>
      <c r="X126" s="23" t="str">
        <f aca="false">IF(OR(U126="",S126=""),"ONBEKEND",IF(U126&lt;=S126,"JA",IF(U126&lt;=C126,"KRAP","NEE")))</f>
        <v>ONBEKEND</v>
      </c>
      <c r="Y126" s="28" t="b">
        <f aca="true">IF(A126="",FALSE(),OR(X126="KRAP",AND(P126="Nodig",IFERROR(TODAY()&gt;=T126-10,FALSE())),AND(P126="Ingediend",ISNUMBER(W126),W126&lt;=5,W126&gt;0),P126="Afgewezen"))</f>
        <v>0</v>
      </c>
      <c r="Z126" s="28" t="b">
        <f aca="false">IF(A126="",FALSE(),AND(M126=TRUE(),OR(X126="NEE",AND(ISNUMBER(W126),W126&lt;0))))</f>
        <v>0</v>
      </c>
      <c r="AA126" s="28" t="b">
        <f aca="true">IF(A126="",FALSE(),AND(N126=TRUE(),OR(P126="Nodig",P126="Ingediend",P126="Afgewezen"),IFERROR(TODAY()&gt;S126,FALSE())))</f>
        <v>0</v>
      </c>
      <c r="AB126" s="29" t="str">
        <f aca="true">IF(A126="","",IF(P126="N.v.t","⚪",IF(OR(P126="Afgerond",P126="Goedgekeurd"),"🟢",IF(Z126=TRUE(),"🔴",IF(AA126=TRUE(),"🔴",IF(Y126=TRUE(),"🟠",IF(AND(F126="G-Schouw",J126=""),IF(P126="Ingediend","🟠",IF(AND(C126&lt;&gt;"",TODAY()&gt;C126-28),"🔴","🟠")),"🟢")))))))</f>
        <v/>
      </c>
      <c r="AC126" s="21"/>
      <c r="AD126" s="21"/>
      <c r="AE126" s="30"/>
      <c r="AF126" s="31"/>
    </row>
    <row r="127" customFormat="false" ht="15" hidden="false" customHeight="false" outlineLevel="0" collapsed="false">
      <c r="A127" s="21"/>
      <c r="B127" s="23" t="str">
        <f aca="false">IF(A127="","",IFERROR(INDEX(tbl_Proj_Naam,MATCH(A127,tbl_Proj_ID,0)),"—"))</f>
        <v/>
      </c>
      <c r="C127" s="24" t="str">
        <f aca="false">IF(A127="","",IFERROR(INDEX(tbl_Proj_GSU,MATCH(A127,tbl_Proj_ID,0)),""))</f>
        <v/>
      </c>
      <c r="D127" s="23" t="str">
        <f aca="false">IF(A127="","",IFERROR(INDEX(tbl_Proj_Rt,MATCH(A127,tbl_Proj_ID,0)),""))</f>
        <v/>
      </c>
      <c r="E127" s="23" t="str">
        <f aca="false">IF(A127="","",IFERROR(INDEX(tbl_Proj_Vt,MATCH(A127,tbl_Proj_ID,0)),""))</f>
        <v/>
      </c>
      <c r="F127" s="21"/>
      <c r="G127" s="21"/>
      <c r="H127" s="21"/>
      <c r="I127" s="23" t="str">
        <f aca="false">IF(OR(F127="",H127=""),"",IFERROR(INDEX(tbl_Keuzes_ItemID,MATCH(LEFT(F127,1)&amp;"|"&amp;G127&amp;"|"&amp;H127,tbl_Keuzes_Key,0)),""))</f>
        <v/>
      </c>
      <c r="J127" s="25" t="str">
        <f aca="false">IFERROR(IF(I127="","",VLOOKUP(I127,Normtijden_Config!$A$4:$S$55,7,FALSE())),"")</f>
        <v/>
      </c>
      <c r="K127" s="23" t="str">
        <f aca="false">IFERROR(IF(I127="","",VLOOKUP(I127,Normtijden_Config!$A$4:$S$55,8,FALSE())),"")</f>
        <v/>
      </c>
      <c r="L127" s="25" t="str">
        <f aca="false">IF(I127="","",IFERROR(  IF(VLOOKUP(I127,Normtijden_Config!$A$4:$S$55,9,FALSE())&lt;&gt;"",     VLOOKUP(I127,Normtijden_Config!$A$4:$S$55,9,FALSE()),     IFERROR(-INDEX(tbl_Offsets_Wd,MATCH(K127&amp;"|"&amp;D127&amp;"|"&amp;E127,tbl_Offsets_Key,0)),"")),""))</f>
        <v/>
      </c>
      <c r="M127" s="23" t="str">
        <f aca="false">IFERROR(IF(I127="","",VLOOKUP(I127,Normtijden_Config!$A$4:$S$55,10,FALSE())),"")</f>
        <v/>
      </c>
      <c r="N127" s="23" t="str">
        <f aca="false">IFERROR(IF(I127="","",VLOOKUP(I127,Normtijden_Config!$A$4:$S$55,11,FALSE())),"")</f>
        <v/>
      </c>
      <c r="O127" s="21"/>
      <c r="P127" s="21"/>
      <c r="Q127" s="26"/>
      <c r="R127" s="26"/>
      <c r="S127" s="24" t="str">
        <f aca="false">IF(OR(C127="",L127=""),"",WORKDAY(C127,-L127))</f>
        <v/>
      </c>
      <c r="T127" s="24" t="str">
        <f aca="false">IF(OR(S127="",J127=""),"",WORKDAY(S127,-J127))</f>
        <v/>
      </c>
      <c r="U127" s="24" t="str">
        <f aca="true">IF(R127&lt;&gt;"",R127,IF(AND(Q127&lt;&gt;"",ISNUMBER(J127)),WORKDAY(Q127,J127),IF(AND(P127="Nodig",ISNUMBER(J127)),WORKDAY(TODAY(),J127),"")))</f>
        <v/>
      </c>
      <c r="V127" s="27" t="n">
        <f aca="false">IF(OR(P127="Afgerond",P127="Goedgekeurd",P127="N.v.t"),0,IF(OR(U127="",L127=""),0,WORKDAY(U127,L127)))</f>
        <v>0</v>
      </c>
      <c r="W127" s="25" t="str">
        <f aca="true">IF(P127="N.v.t","",IF(OR(P127="Afgerond",P127="Goedgekeurd"),"✓",IF(J127="","n.v.t.",IF(Q127="",J127,J127-NETWORKDAYS(Q127,TODAY())+1))))</f>
        <v>n.v.t.</v>
      </c>
      <c r="X127" s="23" t="str">
        <f aca="false">IF(OR(U127="",S127=""),"ONBEKEND",IF(U127&lt;=S127,"JA",IF(U127&lt;=C127,"KRAP","NEE")))</f>
        <v>ONBEKEND</v>
      </c>
      <c r="Y127" s="28" t="b">
        <f aca="true">IF(A127="",FALSE(),OR(X127="KRAP",AND(P127="Nodig",IFERROR(TODAY()&gt;=T127-10,FALSE())),AND(P127="Ingediend",ISNUMBER(W127),W127&lt;=5,W127&gt;0),P127="Afgewezen"))</f>
        <v>0</v>
      </c>
      <c r="Z127" s="28" t="b">
        <f aca="false">IF(A127="",FALSE(),AND(M127=TRUE(),OR(X127="NEE",AND(ISNUMBER(W127),W127&lt;0))))</f>
        <v>0</v>
      </c>
      <c r="AA127" s="28" t="b">
        <f aca="true">IF(A127="",FALSE(),AND(N127=TRUE(),OR(P127="Nodig",P127="Ingediend",P127="Afgewezen"),IFERROR(TODAY()&gt;S127,FALSE())))</f>
        <v>0</v>
      </c>
      <c r="AB127" s="29" t="str">
        <f aca="true">IF(A127="","",IF(P127="N.v.t","⚪",IF(OR(P127="Afgerond",P127="Goedgekeurd"),"🟢",IF(Z127=TRUE(),"🔴",IF(AA127=TRUE(),"🔴",IF(Y127=TRUE(),"🟠",IF(AND(F127="G-Schouw",J127=""),IF(P127="Ingediend","🟠",IF(AND(C127&lt;&gt;"",TODAY()&gt;C127-28),"🔴","🟠")),"🟢")))))))</f>
        <v/>
      </c>
      <c r="AC127" s="21"/>
      <c r="AD127" s="21"/>
      <c r="AE127" s="30"/>
      <c r="AF127" s="31"/>
    </row>
    <row r="128" customFormat="false" ht="15" hidden="false" customHeight="false" outlineLevel="0" collapsed="false">
      <c r="A128" s="21"/>
      <c r="B128" s="23" t="str">
        <f aca="false">IF(A128="","",IFERROR(INDEX(tbl_Proj_Naam,MATCH(A128,tbl_Proj_ID,0)),"—"))</f>
        <v/>
      </c>
      <c r="C128" s="24" t="str">
        <f aca="false">IF(A128="","",IFERROR(INDEX(tbl_Proj_GSU,MATCH(A128,tbl_Proj_ID,0)),""))</f>
        <v/>
      </c>
      <c r="D128" s="23" t="str">
        <f aca="false">IF(A128="","",IFERROR(INDEX(tbl_Proj_Rt,MATCH(A128,tbl_Proj_ID,0)),""))</f>
        <v/>
      </c>
      <c r="E128" s="23" t="str">
        <f aca="false">IF(A128="","",IFERROR(INDEX(tbl_Proj_Vt,MATCH(A128,tbl_Proj_ID,0)),""))</f>
        <v/>
      </c>
      <c r="F128" s="21"/>
      <c r="G128" s="21"/>
      <c r="H128" s="21"/>
      <c r="I128" s="23" t="str">
        <f aca="false">IF(OR(F128="",H128=""),"",IFERROR(INDEX(tbl_Keuzes_ItemID,MATCH(LEFT(F128,1)&amp;"|"&amp;G128&amp;"|"&amp;H128,tbl_Keuzes_Key,0)),""))</f>
        <v/>
      </c>
      <c r="J128" s="25" t="str">
        <f aca="false">IFERROR(IF(I128="","",VLOOKUP(I128,Normtijden_Config!$A$4:$S$55,7,FALSE())),"")</f>
        <v/>
      </c>
      <c r="K128" s="23" t="str">
        <f aca="false">IFERROR(IF(I128="","",VLOOKUP(I128,Normtijden_Config!$A$4:$S$55,8,FALSE())),"")</f>
        <v/>
      </c>
      <c r="L128" s="25" t="str">
        <f aca="false">IF(I128="","",IFERROR(  IF(VLOOKUP(I128,Normtijden_Config!$A$4:$S$55,9,FALSE())&lt;&gt;"",     VLOOKUP(I128,Normtijden_Config!$A$4:$S$55,9,FALSE()),     IFERROR(-INDEX(tbl_Offsets_Wd,MATCH(K128&amp;"|"&amp;D128&amp;"|"&amp;E128,tbl_Offsets_Key,0)),"")),""))</f>
        <v/>
      </c>
      <c r="M128" s="23" t="str">
        <f aca="false">IFERROR(IF(I128="","",VLOOKUP(I128,Normtijden_Config!$A$4:$S$55,10,FALSE())),"")</f>
        <v/>
      </c>
      <c r="N128" s="23" t="str">
        <f aca="false">IFERROR(IF(I128="","",VLOOKUP(I128,Normtijden_Config!$A$4:$S$55,11,FALSE())),"")</f>
        <v/>
      </c>
      <c r="O128" s="21"/>
      <c r="P128" s="21"/>
      <c r="Q128" s="26"/>
      <c r="R128" s="26"/>
      <c r="S128" s="24" t="str">
        <f aca="false">IF(OR(C128="",L128=""),"",WORKDAY(C128,-L128))</f>
        <v/>
      </c>
      <c r="T128" s="24" t="str">
        <f aca="false">IF(OR(S128="",J128=""),"",WORKDAY(S128,-J128))</f>
        <v/>
      </c>
      <c r="U128" s="24" t="str">
        <f aca="true">IF(R128&lt;&gt;"",R128,IF(AND(Q128&lt;&gt;"",ISNUMBER(J128)),WORKDAY(Q128,J128),IF(AND(P128="Nodig",ISNUMBER(J128)),WORKDAY(TODAY(),J128),"")))</f>
        <v/>
      </c>
      <c r="V128" s="27" t="n">
        <f aca="false">IF(OR(P128="Afgerond",P128="Goedgekeurd",P128="N.v.t"),0,IF(OR(U128="",L128=""),0,WORKDAY(U128,L128)))</f>
        <v>0</v>
      </c>
      <c r="W128" s="25" t="str">
        <f aca="true">IF(P128="N.v.t","",IF(OR(P128="Afgerond",P128="Goedgekeurd"),"✓",IF(J128="","n.v.t.",IF(Q128="",J128,J128-NETWORKDAYS(Q128,TODAY())+1))))</f>
        <v>n.v.t.</v>
      </c>
      <c r="X128" s="23" t="str">
        <f aca="false">IF(OR(U128="",S128=""),"ONBEKEND",IF(U128&lt;=S128,"JA",IF(U128&lt;=C128,"KRAP","NEE")))</f>
        <v>ONBEKEND</v>
      </c>
      <c r="Y128" s="28" t="b">
        <f aca="true">IF(A128="",FALSE(),OR(X128="KRAP",AND(P128="Nodig",IFERROR(TODAY()&gt;=T128-10,FALSE())),AND(P128="Ingediend",ISNUMBER(W128),W128&lt;=5,W128&gt;0),P128="Afgewezen"))</f>
        <v>0</v>
      </c>
      <c r="Z128" s="28" t="b">
        <f aca="false">IF(A128="",FALSE(),AND(M128=TRUE(),OR(X128="NEE",AND(ISNUMBER(W128),W128&lt;0))))</f>
        <v>0</v>
      </c>
      <c r="AA128" s="28" t="b">
        <f aca="true">IF(A128="",FALSE(),AND(N128=TRUE(),OR(P128="Nodig",P128="Ingediend",P128="Afgewezen"),IFERROR(TODAY()&gt;S128,FALSE())))</f>
        <v>0</v>
      </c>
      <c r="AB128" s="29" t="str">
        <f aca="true">IF(A128="","",IF(P128="N.v.t","⚪",IF(OR(P128="Afgerond",P128="Goedgekeurd"),"🟢",IF(Z128=TRUE(),"🔴",IF(AA128=TRUE(),"🔴",IF(Y128=TRUE(),"🟠",IF(AND(F128="G-Schouw",J128=""),IF(P128="Ingediend","🟠",IF(AND(C128&lt;&gt;"",TODAY()&gt;C128-28),"🔴","🟠")),"🟢")))))))</f>
        <v/>
      </c>
      <c r="AC128" s="21"/>
      <c r="AD128" s="21"/>
      <c r="AE128" s="30"/>
      <c r="AF128" s="31"/>
    </row>
    <row r="129" customFormat="false" ht="15" hidden="false" customHeight="false" outlineLevel="0" collapsed="false">
      <c r="A129" s="21"/>
      <c r="B129" s="23" t="str">
        <f aca="false">IF(A129="","",IFERROR(INDEX(tbl_Proj_Naam,MATCH(A129,tbl_Proj_ID,0)),"—"))</f>
        <v/>
      </c>
      <c r="C129" s="24" t="str">
        <f aca="false">IF(A129="","",IFERROR(INDEX(tbl_Proj_GSU,MATCH(A129,tbl_Proj_ID,0)),""))</f>
        <v/>
      </c>
      <c r="D129" s="23" t="str">
        <f aca="false">IF(A129="","",IFERROR(INDEX(tbl_Proj_Rt,MATCH(A129,tbl_Proj_ID,0)),""))</f>
        <v/>
      </c>
      <c r="E129" s="23" t="str">
        <f aca="false">IF(A129="","",IFERROR(INDEX(tbl_Proj_Vt,MATCH(A129,tbl_Proj_ID,0)),""))</f>
        <v/>
      </c>
      <c r="F129" s="21"/>
      <c r="G129" s="21"/>
      <c r="H129" s="21"/>
      <c r="I129" s="23" t="str">
        <f aca="false">IF(OR(F129="",H129=""),"",IFERROR(INDEX(tbl_Keuzes_ItemID,MATCH(LEFT(F129,1)&amp;"|"&amp;G129&amp;"|"&amp;H129,tbl_Keuzes_Key,0)),""))</f>
        <v/>
      </c>
      <c r="J129" s="25" t="str">
        <f aca="false">IFERROR(IF(I129="","",VLOOKUP(I129,Normtijden_Config!$A$4:$S$55,7,FALSE())),"")</f>
        <v/>
      </c>
      <c r="K129" s="23" t="str">
        <f aca="false">IFERROR(IF(I129="","",VLOOKUP(I129,Normtijden_Config!$A$4:$S$55,8,FALSE())),"")</f>
        <v/>
      </c>
      <c r="L129" s="25" t="str">
        <f aca="false">IF(I129="","",IFERROR(  IF(VLOOKUP(I129,Normtijden_Config!$A$4:$S$55,9,FALSE())&lt;&gt;"",     VLOOKUP(I129,Normtijden_Config!$A$4:$S$55,9,FALSE()),     IFERROR(-INDEX(tbl_Offsets_Wd,MATCH(K129&amp;"|"&amp;D129&amp;"|"&amp;E129,tbl_Offsets_Key,0)),"")),""))</f>
        <v/>
      </c>
      <c r="M129" s="23" t="str">
        <f aca="false">IFERROR(IF(I129="","",VLOOKUP(I129,Normtijden_Config!$A$4:$S$55,10,FALSE())),"")</f>
        <v/>
      </c>
      <c r="N129" s="23" t="str">
        <f aca="false">IFERROR(IF(I129="","",VLOOKUP(I129,Normtijden_Config!$A$4:$S$55,11,FALSE())),"")</f>
        <v/>
      </c>
      <c r="O129" s="21"/>
      <c r="P129" s="21"/>
      <c r="Q129" s="26"/>
      <c r="R129" s="26"/>
      <c r="S129" s="24" t="str">
        <f aca="false">IF(OR(C129="",L129=""),"",WORKDAY(C129,-L129))</f>
        <v/>
      </c>
      <c r="T129" s="24" t="str">
        <f aca="false">IF(OR(S129="",J129=""),"",WORKDAY(S129,-J129))</f>
        <v/>
      </c>
      <c r="U129" s="24" t="str">
        <f aca="true">IF(R129&lt;&gt;"",R129,IF(AND(Q129&lt;&gt;"",ISNUMBER(J129)),WORKDAY(Q129,J129),IF(AND(P129="Nodig",ISNUMBER(J129)),WORKDAY(TODAY(),J129),"")))</f>
        <v/>
      </c>
      <c r="V129" s="27" t="n">
        <f aca="false">IF(OR(P129="Afgerond",P129="Goedgekeurd",P129="N.v.t"),0,IF(OR(U129="",L129=""),0,WORKDAY(U129,L129)))</f>
        <v>0</v>
      </c>
      <c r="W129" s="25" t="str">
        <f aca="true">IF(P129="N.v.t","",IF(OR(P129="Afgerond",P129="Goedgekeurd"),"✓",IF(J129="","n.v.t.",IF(Q129="",J129,J129-NETWORKDAYS(Q129,TODAY())+1))))</f>
        <v>n.v.t.</v>
      </c>
      <c r="X129" s="23" t="str">
        <f aca="false">IF(OR(U129="",S129=""),"ONBEKEND",IF(U129&lt;=S129,"JA",IF(U129&lt;=C129,"KRAP","NEE")))</f>
        <v>ONBEKEND</v>
      </c>
      <c r="Y129" s="28" t="b">
        <f aca="true">IF(A129="",FALSE(),OR(X129="KRAP",AND(P129="Nodig",IFERROR(TODAY()&gt;=T129-10,FALSE())),AND(P129="Ingediend",ISNUMBER(W129),W129&lt;=5,W129&gt;0),P129="Afgewezen"))</f>
        <v>0</v>
      </c>
      <c r="Z129" s="28" t="b">
        <f aca="false">IF(A129="",FALSE(),AND(M129=TRUE(),OR(X129="NEE",AND(ISNUMBER(W129),W129&lt;0))))</f>
        <v>0</v>
      </c>
      <c r="AA129" s="28" t="b">
        <f aca="true">IF(A129="",FALSE(),AND(N129=TRUE(),OR(P129="Nodig",P129="Ingediend",P129="Afgewezen"),IFERROR(TODAY()&gt;S129,FALSE())))</f>
        <v>0</v>
      </c>
      <c r="AB129" s="29" t="str">
        <f aca="true">IF(A129="","",IF(P129="N.v.t","⚪",IF(OR(P129="Afgerond",P129="Goedgekeurd"),"🟢",IF(Z129=TRUE(),"🔴",IF(AA129=TRUE(),"🔴",IF(Y129=TRUE(),"🟠",IF(AND(F129="G-Schouw",J129=""),IF(P129="Ingediend","🟠",IF(AND(C129&lt;&gt;"",TODAY()&gt;C129-28),"🔴","🟠")),"🟢")))))))</f>
        <v/>
      </c>
      <c r="AC129" s="21"/>
      <c r="AD129" s="21"/>
      <c r="AE129" s="30"/>
      <c r="AF129" s="31"/>
    </row>
    <row r="130" customFormat="false" ht="15" hidden="false" customHeight="false" outlineLevel="0" collapsed="false">
      <c r="A130" s="21"/>
      <c r="B130" s="23" t="str">
        <f aca="false">IF(A130="","",IFERROR(INDEX(tbl_Proj_Naam,MATCH(A130,tbl_Proj_ID,0)),"—"))</f>
        <v/>
      </c>
      <c r="C130" s="24" t="str">
        <f aca="false">IF(A130="","",IFERROR(INDEX(tbl_Proj_GSU,MATCH(A130,tbl_Proj_ID,0)),""))</f>
        <v/>
      </c>
      <c r="D130" s="23" t="str">
        <f aca="false">IF(A130="","",IFERROR(INDEX(tbl_Proj_Rt,MATCH(A130,tbl_Proj_ID,0)),""))</f>
        <v/>
      </c>
      <c r="E130" s="23" t="str">
        <f aca="false">IF(A130="","",IFERROR(INDEX(tbl_Proj_Vt,MATCH(A130,tbl_Proj_ID,0)),""))</f>
        <v/>
      </c>
      <c r="F130" s="21"/>
      <c r="G130" s="21"/>
      <c r="H130" s="21"/>
      <c r="I130" s="23" t="str">
        <f aca="false">IF(OR(F130="",H130=""),"",IFERROR(INDEX(tbl_Keuzes_ItemID,MATCH(LEFT(F130,1)&amp;"|"&amp;G130&amp;"|"&amp;H130,tbl_Keuzes_Key,0)),""))</f>
        <v/>
      </c>
      <c r="J130" s="25" t="str">
        <f aca="false">IFERROR(IF(I130="","",VLOOKUP(I130,Normtijden_Config!$A$4:$S$55,7,FALSE())),"")</f>
        <v/>
      </c>
      <c r="K130" s="23" t="str">
        <f aca="false">IFERROR(IF(I130="","",VLOOKUP(I130,Normtijden_Config!$A$4:$S$55,8,FALSE())),"")</f>
        <v/>
      </c>
      <c r="L130" s="25" t="str">
        <f aca="false">IF(I130="","",IFERROR(  IF(VLOOKUP(I130,Normtijden_Config!$A$4:$S$55,9,FALSE())&lt;&gt;"",     VLOOKUP(I130,Normtijden_Config!$A$4:$S$55,9,FALSE()),     IFERROR(-INDEX(tbl_Offsets_Wd,MATCH(K130&amp;"|"&amp;D130&amp;"|"&amp;E130,tbl_Offsets_Key,0)),"")),""))</f>
        <v/>
      </c>
      <c r="M130" s="23" t="str">
        <f aca="false">IFERROR(IF(I130="","",VLOOKUP(I130,Normtijden_Config!$A$4:$S$55,10,FALSE())),"")</f>
        <v/>
      </c>
      <c r="N130" s="23" t="str">
        <f aca="false">IFERROR(IF(I130="","",VLOOKUP(I130,Normtijden_Config!$A$4:$S$55,11,FALSE())),"")</f>
        <v/>
      </c>
      <c r="O130" s="21"/>
      <c r="P130" s="21"/>
      <c r="Q130" s="26"/>
      <c r="R130" s="26"/>
      <c r="S130" s="24" t="str">
        <f aca="false">IF(OR(C130="",L130=""),"",WORKDAY(C130,-L130))</f>
        <v/>
      </c>
      <c r="T130" s="24" t="str">
        <f aca="false">IF(OR(S130="",J130=""),"",WORKDAY(S130,-J130))</f>
        <v/>
      </c>
      <c r="U130" s="24" t="str">
        <f aca="true">IF(R130&lt;&gt;"",R130,IF(AND(Q130&lt;&gt;"",ISNUMBER(J130)),WORKDAY(Q130,J130),IF(AND(P130="Nodig",ISNUMBER(J130)),WORKDAY(TODAY(),J130),"")))</f>
        <v/>
      </c>
      <c r="V130" s="27" t="n">
        <f aca="false">IF(OR(P130="Afgerond",P130="Goedgekeurd",P130="N.v.t"),0,IF(OR(U130="",L130=""),0,WORKDAY(U130,L130)))</f>
        <v>0</v>
      </c>
      <c r="W130" s="25" t="str">
        <f aca="true">IF(P130="N.v.t","",IF(OR(P130="Afgerond",P130="Goedgekeurd"),"✓",IF(J130="","n.v.t.",IF(Q130="",J130,J130-NETWORKDAYS(Q130,TODAY())+1))))</f>
        <v>n.v.t.</v>
      </c>
      <c r="X130" s="23" t="str">
        <f aca="false">IF(OR(U130="",S130=""),"ONBEKEND",IF(U130&lt;=S130,"JA",IF(U130&lt;=C130,"KRAP","NEE")))</f>
        <v>ONBEKEND</v>
      </c>
      <c r="Y130" s="28" t="b">
        <f aca="true">IF(A130="",FALSE(),OR(X130="KRAP",AND(P130="Nodig",IFERROR(TODAY()&gt;=T130-10,FALSE())),AND(P130="Ingediend",ISNUMBER(W130),W130&lt;=5,W130&gt;0),P130="Afgewezen"))</f>
        <v>0</v>
      </c>
      <c r="Z130" s="28" t="b">
        <f aca="false">IF(A130="",FALSE(),AND(M130=TRUE(),OR(X130="NEE",AND(ISNUMBER(W130),W130&lt;0))))</f>
        <v>0</v>
      </c>
      <c r="AA130" s="28" t="b">
        <f aca="true">IF(A130="",FALSE(),AND(N130=TRUE(),OR(P130="Nodig",P130="Ingediend",P130="Afgewezen"),IFERROR(TODAY()&gt;S130,FALSE())))</f>
        <v>0</v>
      </c>
      <c r="AB130" s="29" t="str">
        <f aca="true">IF(A130="","",IF(P130="N.v.t","⚪",IF(OR(P130="Afgerond",P130="Goedgekeurd"),"🟢",IF(Z130=TRUE(),"🔴",IF(AA130=TRUE(),"🔴",IF(Y130=TRUE(),"🟠",IF(AND(F130="G-Schouw",J130=""),IF(P130="Ingediend","🟠",IF(AND(C130&lt;&gt;"",TODAY()&gt;C130-28),"🔴","🟠")),"🟢")))))))</f>
        <v/>
      </c>
      <c r="AC130" s="21"/>
      <c r="AD130" s="21"/>
      <c r="AE130" s="30"/>
      <c r="AF130" s="31"/>
    </row>
    <row r="131" customFormat="false" ht="15" hidden="false" customHeight="false" outlineLevel="0" collapsed="false">
      <c r="A131" s="21"/>
      <c r="B131" s="23" t="str">
        <f aca="false">IF(A131="","",IFERROR(INDEX(tbl_Proj_Naam,MATCH(A131,tbl_Proj_ID,0)),"—"))</f>
        <v/>
      </c>
      <c r="C131" s="24" t="str">
        <f aca="false">IF(A131="","",IFERROR(INDEX(tbl_Proj_GSU,MATCH(A131,tbl_Proj_ID,0)),""))</f>
        <v/>
      </c>
      <c r="D131" s="23" t="str">
        <f aca="false">IF(A131="","",IFERROR(INDEX(tbl_Proj_Rt,MATCH(A131,tbl_Proj_ID,0)),""))</f>
        <v/>
      </c>
      <c r="E131" s="23" t="str">
        <f aca="false">IF(A131="","",IFERROR(INDEX(tbl_Proj_Vt,MATCH(A131,tbl_Proj_ID,0)),""))</f>
        <v/>
      </c>
      <c r="F131" s="21"/>
      <c r="G131" s="21"/>
      <c r="H131" s="21"/>
      <c r="I131" s="23" t="str">
        <f aca="false">IF(OR(F131="",H131=""),"",IFERROR(INDEX(tbl_Keuzes_ItemID,MATCH(LEFT(F131,1)&amp;"|"&amp;G131&amp;"|"&amp;H131,tbl_Keuzes_Key,0)),""))</f>
        <v/>
      </c>
      <c r="J131" s="25" t="str">
        <f aca="false">IFERROR(IF(I131="","",VLOOKUP(I131,Normtijden_Config!$A$4:$S$55,7,FALSE())),"")</f>
        <v/>
      </c>
      <c r="K131" s="23" t="str">
        <f aca="false">IFERROR(IF(I131="","",VLOOKUP(I131,Normtijden_Config!$A$4:$S$55,8,FALSE())),"")</f>
        <v/>
      </c>
      <c r="L131" s="25" t="str">
        <f aca="false">IF(I131="","",IFERROR(  IF(VLOOKUP(I131,Normtijden_Config!$A$4:$S$55,9,FALSE())&lt;&gt;"",     VLOOKUP(I131,Normtijden_Config!$A$4:$S$55,9,FALSE()),     IFERROR(-INDEX(tbl_Offsets_Wd,MATCH(K131&amp;"|"&amp;D131&amp;"|"&amp;E131,tbl_Offsets_Key,0)),"")),""))</f>
        <v/>
      </c>
      <c r="M131" s="23" t="str">
        <f aca="false">IFERROR(IF(I131="","",VLOOKUP(I131,Normtijden_Config!$A$4:$S$55,10,FALSE())),"")</f>
        <v/>
      </c>
      <c r="N131" s="23" t="str">
        <f aca="false">IFERROR(IF(I131="","",VLOOKUP(I131,Normtijden_Config!$A$4:$S$55,11,FALSE())),"")</f>
        <v/>
      </c>
      <c r="O131" s="21"/>
      <c r="P131" s="21"/>
      <c r="Q131" s="26"/>
      <c r="R131" s="26"/>
      <c r="S131" s="24" t="str">
        <f aca="false">IF(OR(C131="",L131=""),"",WORKDAY(C131,-L131))</f>
        <v/>
      </c>
      <c r="T131" s="24" t="str">
        <f aca="false">IF(OR(S131="",J131=""),"",WORKDAY(S131,-J131))</f>
        <v/>
      </c>
      <c r="U131" s="24" t="str">
        <f aca="true">IF(R131&lt;&gt;"",R131,IF(AND(Q131&lt;&gt;"",ISNUMBER(J131)),WORKDAY(Q131,J131),IF(AND(P131="Nodig",ISNUMBER(J131)),WORKDAY(TODAY(),J131),"")))</f>
        <v/>
      </c>
      <c r="V131" s="27" t="n">
        <f aca="false">IF(OR(P131="Afgerond",P131="Goedgekeurd",P131="N.v.t"),0,IF(OR(U131="",L131=""),0,WORKDAY(U131,L131)))</f>
        <v>0</v>
      </c>
      <c r="W131" s="25" t="str">
        <f aca="true">IF(P131="N.v.t","",IF(OR(P131="Afgerond",P131="Goedgekeurd"),"✓",IF(J131="","n.v.t.",IF(Q131="",J131,J131-NETWORKDAYS(Q131,TODAY())+1))))</f>
        <v>n.v.t.</v>
      </c>
      <c r="X131" s="23" t="str">
        <f aca="false">IF(OR(U131="",S131=""),"ONBEKEND",IF(U131&lt;=S131,"JA",IF(U131&lt;=C131,"KRAP","NEE")))</f>
        <v>ONBEKEND</v>
      </c>
      <c r="Y131" s="28" t="b">
        <f aca="true">IF(A131="",FALSE(),OR(X131="KRAP",AND(P131="Nodig",IFERROR(TODAY()&gt;=T131-10,FALSE())),AND(P131="Ingediend",ISNUMBER(W131),W131&lt;=5,W131&gt;0),P131="Afgewezen"))</f>
        <v>0</v>
      </c>
      <c r="Z131" s="28" t="b">
        <f aca="false">IF(A131="",FALSE(),AND(M131=TRUE(),OR(X131="NEE",AND(ISNUMBER(W131),W131&lt;0))))</f>
        <v>0</v>
      </c>
      <c r="AA131" s="28" t="b">
        <f aca="true">IF(A131="",FALSE(),AND(N131=TRUE(),OR(P131="Nodig",P131="Ingediend",P131="Afgewezen"),IFERROR(TODAY()&gt;S131,FALSE())))</f>
        <v>0</v>
      </c>
      <c r="AB131" s="29" t="str">
        <f aca="true">IF(A131="","",IF(P131="N.v.t","⚪",IF(OR(P131="Afgerond",P131="Goedgekeurd"),"🟢",IF(Z131=TRUE(),"🔴",IF(AA131=TRUE(),"🔴",IF(Y131=TRUE(),"🟠",IF(AND(F131="G-Schouw",J131=""),IF(P131="Ingediend","🟠",IF(AND(C131&lt;&gt;"",TODAY()&gt;C131-28),"🔴","🟠")),"🟢")))))))</f>
        <v/>
      </c>
      <c r="AC131" s="21"/>
      <c r="AD131" s="21"/>
      <c r="AE131" s="30"/>
      <c r="AF131" s="31"/>
    </row>
    <row r="132" customFormat="false" ht="15" hidden="false" customHeight="false" outlineLevel="0" collapsed="false">
      <c r="A132" s="21"/>
      <c r="B132" s="23" t="str">
        <f aca="false">IF(A132="","",IFERROR(INDEX(tbl_Proj_Naam,MATCH(A132,tbl_Proj_ID,0)),"—"))</f>
        <v/>
      </c>
      <c r="C132" s="24" t="str">
        <f aca="false">IF(A132="","",IFERROR(INDEX(tbl_Proj_GSU,MATCH(A132,tbl_Proj_ID,0)),""))</f>
        <v/>
      </c>
      <c r="D132" s="23" t="str">
        <f aca="false">IF(A132="","",IFERROR(INDEX(tbl_Proj_Rt,MATCH(A132,tbl_Proj_ID,0)),""))</f>
        <v/>
      </c>
      <c r="E132" s="23" t="str">
        <f aca="false">IF(A132="","",IFERROR(INDEX(tbl_Proj_Vt,MATCH(A132,tbl_Proj_ID,0)),""))</f>
        <v/>
      </c>
      <c r="F132" s="21"/>
      <c r="G132" s="21"/>
      <c r="H132" s="21"/>
      <c r="I132" s="23" t="str">
        <f aca="false">IF(OR(F132="",H132=""),"",IFERROR(INDEX(tbl_Keuzes_ItemID,MATCH(LEFT(F132,1)&amp;"|"&amp;G132&amp;"|"&amp;H132,tbl_Keuzes_Key,0)),""))</f>
        <v/>
      </c>
      <c r="J132" s="25" t="str">
        <f aca="false">IFERROR(IF(I132="","",VLOOKUP(I132,Normtijden_Config!$A$4:$S$55,7,FALSE())),"")</f>
        <v/>
      </c>
      <c r="K132" s="23" t="str">
        <f aca="false">IFERROR(IF(I132="","",VLOOKUP(I132,Normtijden_Config!$A$4:$S$55,8,FALSE())),"")</f>
        <v/>
      </c>
      <c r="L132" s="25" t="str">
        <f aca="false">IF(I132="","",IFERROR(  IF(VLOOKUP(I132,Normtijden_Config!$A$4:$S$55,9,FALSE())&lt;&gt;"",     VLOOKUP(I132,Normtijden_Config!$A$4:$S$55,9,FALSE()),     IFERROR(-INDEX(tbl_Offsets_Wd,MATCH(K132&amp;"|"&amp;D132&amp;"|"&amp;E132,tbl_Offsets_Key,0)),"")),""))</f>
        <v/>
      </c>
      <c r="M132" s="23" t="str">
        <f aca="false">IFERROR(IF(I132="","",VLOOKUP(I132,Normtijden_Config!$A$4:$S$55,10,FALSE())),"")</f>
        <v/>
      </c>
      <c r="N132" s="23" t="str">
        <f aca="false">IFERROR(IF(I132="","",VLOOKUP(I132,Normtijden_Config!$A$4:$S$55,11,FALSE())),"")</f>
        <v/>
      </c>
      <c r="O132" s="21"/>
      <c r="P132" s="21"/>
      <c r="Q132" s="26"/>
      <c r="R132" s="26"/>
      <c r="S132" s="24" t="str">
        <f aca="false">IF(OR(C132="",L132=""),"",WORKDAY(C132,-L132))</f>
        <v/>
      </c>
      <c r="T132" s="24" t="str">
        <f aca="false">IF(OR(S132="",J132=""),"",WORKDAY(S132,-J132))</f>
        <v/>
      </c>
      <c r="U132" s="24" t="str">
        <f aca="true">IF(R132&lt;&gt;"",R132,IF(AND(Q132&lt;&gt;"",ISNUMBER(J132)),WORKDAY(Q132,J132),IF(AND(P132="Nodig",ISNUMBER(J132)),WORKDAY(TODAY(),J132),"")))</f>
        <v/>
      </c>
      <c r="V132" s="27" t="n">
        <f aca="false">IF(OR(P132="Afgerond",P132="Goedgekeurd",P132="N.v.t"),0,IF(OR(U132="",L132=""),0,WORKDAY(U132,L132)))</f>
        <v>0</v>
      </c>
      <c r="W132" s="25" t="str">
        <f aca="true">IF(P132="N.v.t","",IF(OR(P132="Afgerond",P132="Goedgekeurd"),"✓",IF(J132="","n.v.t.",IF(Q132="",J132,J132-NETWORKDAYS(Q132,TODAY())+1))))</f>
        <v>n.v.t.</v>
      </c>
      <c r="X132" s="23" t="str">
        <f aca="false">IF(OR(U132="",S132=""),"ONBEKEND",IF(U132&lt;=S132,"JA",IF(U132&lt;=C132,"KRAP","NEE")))</f>
        <v>ONBEKEND</v>
      </c>
      <c r="Y132" s="28" t="b">
        <f aca="true">IF(A132="",FALSE(),OR(X132="KRAP",AND(P132="Nodig",IFERROR(TODAY()&gt;=T132-10,FALSE())),AND(P132="Ingediend",ISNUMBER(W132),W132&lt;=5,W132&gt;0),P132="Afgewezen"))</f>
        <v>0</v>
      </c>
      <c r="Z132" s="28" t="b">
        <f aca="false">IF(A132="",FALSE(),AND(M132=TRUE(),OR(X132="NEE",AND(ISNUMBER(W132),W132&lt;0))))</f>
        <v>0</v>
      </c>
      <c r="AA132" s="28" t="b">
        <f aca="true">IF(A132="",FALSE(),AND(N132=TRUE(),OR(P132="Nodig",P132="Ingediend",P132="Afgewezen"),IFERROR(TODAY()&gt;S132,FALSE())))</f>
        <v>0</v>
      </c>
      <c r="AB132" s="29" t="str">
        <f aca="true">IF(A132="","",IF(P132="N.v.t","⚪",IF(OR(P132="Afgerond",P132="Goedgekeurd"),"🟢",IF(Z132=TRUE(),"🔴",IF(AA132=TRUE(),"🔴",IF(Y132=TRUE(),"🟠",IF(AND(F132="G-Schouw",J132=""),IF(P132="Ingediend","🟠",IF(AND(C132&lt;&gt;"",TODAY()&gt;C132-28),"🔴","🟠")),"🟢")))))))</f>
        <v/>
      </c>
      <c r="AC132" s="21"/>
      <c r="AD132" s="21"/>
      <c r="AE132" s="30"/>
      <c r="AF132" s="31"/>
    </row>
    <row r="133" customFormat="false" ht="15" hidden="false" customHeight="false" outlineLevel="0" collapsed="false">
      <c r="A133" s="21"/>
      <c r="B133" s="23" t="str">
        <f aca="false">IF(A133="","",IFERROR(INDEX(tbl_Proj_Naam,MATCH(A133,tbl_Proj_ID,0)),"—"))</f>
        <v/>
      </c>
      <c r="C133" s="24" t="str">
        <f aca="false">IF(A133="","",IFERROR(INDEX(tbl_Proj_GSU,MATCH(A133,tbl_Proj_ID,0)),""))</f>
        <v/>
      </c>
      <c r="D133" s="23" t="str">
        <f aca="false">IF(A133="","",IFERROR(INDEX(tbl_Proj_Rt,MATCH(A133,tbl_Proj_ID,0)),""))</f>
        <v/>
      </c>
      <c r="E133" s="23" t="str">
        <f aca="false">IF(A133="","",IFERROR(INDEX(tbl_Proj_Vt,MATCH(A133,tbl_Proj_ID,0)),""))</f>
        <v/>
      </c>
      <c r="F133" s="21"/>
      <c r="G133" s="21"/>
      <c r="H133" s="21"/>
      <c r="I133" s="23" t="str">
        <f aca="false">IF(OR(F133="",H133=""),"",IFERROR(INDEX(tbl_Keuzes_ItemID,MATCH(LEFT(F133,1)&amp;"|"&amp;G133&amp;"|"&amp;H133,tbl_Keuzes_Key,0)),""))</f>
        <v/>
      </c>
      <c r="J133" s="25" t="str">
        <f aca="false">IFERROR(IF(I133="","",VLOOKUP(I133,Normtijden_Config!$A$4:$S$55,7,FALSE())),"")</f>
        <v/>
      </c>
      <c r="K133" s="23" t="str">
        <f aca="false">IFERROR(IF(I133="","",VLOOKUP(I133,Normtijden_Config!$A$4:$S$55,8,FALSE())),"")</f>
        <v/>
      </c>
      <c r="L133" s="25" t="str">
        <f aca="false">IF(I133="","",IFERROR(  IF(VLOOKUP(I133,Normtijden_Config!$A$4:$S$55,9,FALSE())&lt;&gt;"",     VLOOKUP(I133,Normtijden_Config!$A$4:$S$55,9,FALSE()),     IFERROR(-INDEX(tbl_Offsets_Wd,MATCH(K133&amp;"|"&amp;D133&amp;"|"&amp;E133,tbl_Offsets_Key,0)),"")),""))</f>
        <v/>
      </c>
      <c r="M133" s="23" t="str">
        <f aca="false">IFERROR(IF(I133="","",VLOOKUP(I133,Normtijden_Config!$A$4:$S$55,10,FALSE())),"")</f>
        <v/>
      </c>
      <c r="N133" s="23" t="str">
        <f aca="false">IFERROR(IF(I133="","",VLOOKUP(I133,Normtijden_Config!$A$4:$S$55,11,FALSE())),"")</f>
        <v/>
      </c>
      <c r="O133" s="21"/>
      <c r="P133" s="21"/>
      <c r="Q133" s="26"/>
      <c r="R133" s="26"/>
      <c r="S133" s="24" t="str">
        <f aca="false">IF(OR(C133="",L133=""),"",WORKDAY(C133,-L133))</f>
        <v/>
      </c>
      <c r="T133" s="24" t="str">
        <f aca="false">IF(OR(S133="",J133=""),"",WORKDAY(S133,-J133))</f>
        <v/>
      </c>
      <c r="U133" s="24" t="str">
        <f aca="true">IF(R133&lt;&gt;"",R133,IF(AND(Q133&lt;&gt;"",ISNUMBER(J133)),WORKDAY(Q133,J133),IF(AND(P133="Nodig",ISNUMBER(J133)),WORKDAY(TODAY(),J133),"")))</f>
        <v/>
      </c>
      <c r="V133" s="27" t="n">
        <f aca="false">IF(OR(P133="Afgerond",P133="Goedgekeurd",P133="N.v.t"),0,IF(OR(U133="",L133=""),0,WORKDAY(U133,L133)))</f>
        <v>0</v>
      </c>
      <c r="W133" s="25" t="str">
        <f aca="true">IF(P133="N.v.t","",IF(OR(P133="Afgerond",P133="Goedgekeurd"),"✓",IF(J133="","n.v.t.",IF(Q133="",J133,J133-NETWORKDAYS(Q133,TODAY())+1))))</f>
        <v>n.v.t.</v>
      </c>
      <c r="X133" s="23" t="str">
        <f aca="false">IF(OR(U133="",S133=""),"ONBEKEND",IF(U133&lt;=S133,"JA",IF(U133&lt;=C133,"KRAP","NEE")))</f>
        <v>ONBEKEND</v>
      </c>
      <c r="Y133" s="28" t="b">
        <f aca="true">IF(A133="",FALSE(),OR(X133="KRAP",AND(P133="Nodig",IFERROR(TODAY()&gt;=T133-10,FALSE())),AND(P133="Ingediend",ISNUMBER(W133),W133&lt;=5,W133&gt;0),P133="Afgewezen"))</f>
        <v>0</v>
      </c>
      <c r="Z133" s="28" t="b">
        <f aca="false">IF(A133="",FALSE(),AND(M133=TRUE(),OR(X133="NEE",AND(ISNUMBER(W133),W133&lt;0))))</f>
        <v>0</v>
      </c>
      <c r="AA133" s="28" t="b">
        <f aca="true">IF(A133="",FALSE(),AND(N133=TRUE(),OR(P133="Nodig",P133="Ingediend",P133="Afgewezen"),IFERROR(TODAY()&gt;S133,FALSE())))</f>
        <v>0</v>
      </c>
      <c r="AB133" s="29" t="str">
        <f aca="true">IF(A133="","",IF(P133="N.v.t","⚪",IF(OR(P133="Afgerond",P133="Goedgekeurd"),"🟢",IF(Z133=TRUE(),"🔴",IF(AA133=TRUE(),"🔴",IF(Y133=TRUE(),"🟠",IF(AND(F133="G-Schouw",J133=""),IF(P133="Ingediend","🟠",IF(AND(C133&lt;&gt;"",TODAY()&gt;C133-28),"🔴","🟠")),"🟢")))))))</f>
        <v/>
      </c>
      <c r="AC133" s="21"/>
      <c r="AD133" s="21"/>
      <c r="AE133" s="30"/>
      <c r="AF133" s="31"/>
    </row>
    <row r="134" customFormat="false" ht="15" hidden="false" customHeight="false" outlineLevel="0" collapsed="false">
      <c r="A134" s="21"/>
      <c r="B134" s="23" t="str">
        <f aca="false">IF(A134="","",IFERROR(INDEX(tbl_Proj_Naam,MATCH(A134,tbl_Proj_ID,0)),"—"))</f>
        <v/>
      </c>
      <c r="C134" s="24" t="str">
        <f aca="false">IF(A134="","",IFERROR(INDEX(tbl_Proj_GSU,MATCH(A134,tbl_Proj_ID,0)),""))</f>
        <v/>
      </c>
      <c r="D134" s="23" t="str">
        <f aca="false">IF(A134="","",IFERROR(INDEX(tbl_Proj_Rt,MATCH(A134,tbl_Proj_ID,0)),""))</f>
        <v/>
      </c>
      <c r="E134" s="23" t="str">
        <f aca="false">IF(A134="","",IFERROR(INDEX(tbl_Proj_Vt,MATCH(A134,tbl_Proj_ID,0)),""))</f>
        <v/>
      </c>
      <c r="F134" s="21"/>
      <c r="G134" s="21"/>
      <c r="H134" s="21"/>
      <c r="I134" s="23" t="str">
        <f aca="false">IF(OR(F134="",H134=""),"",IFERROR(INDEX(tbl_Keuzes_ItemID,MATCH(LEFT(F134,1)&amp;"|"&amp;G134&amp;"|"&amp;H134,tbl_Keuzes_Key,0)),""))</f>
        <v/>
      </c>
      <c r="J134" s="25" t="str">
        <f aca="false">IFERROR(IF(I134="","",VLOOKUP(I134,Normtijden_Config!$A$4:$S$55,7,FALSE())),"")</f>
        <v/>
      </c>
      <c r="K134" s="23" t="str">
        <f aca="false">IFERROR(IF(I134="","",VLOOKUP(I134,Normtijden_Config!$A$4:$S$55,8,FALSE())),"")</f>
        <v/>
      </c>
      <c r="L134" s="25" t="str">
        <f aca="false">IF(I134="","",IFERROR(  IF(VLOOKUP(I134,Normtijden_Config!$A$4:$S$55,9,FALSE())&lt;&gt;"",     VLOOKUP(I134,Normtijden_Config!$A$4:$S$55,9,FALSE()),     IFERROR(-INDEX(tbl_Offsets_Wd,MATCH(K134&amp;"|"&amp;D134&amp;"|"&amp;E134,tbl_Offsets_Key,0)),"")),""))</f>
        <v/>
      </c>
      <c r="M134" s="23" t="str">
        <f aca="false">IFERROR(IF(I134="","",VLOOKUP(I134,Normtijden_Config!$A$4:$S$55,10,FALSE())),"")</f>
        <v/>
      </c>
      <c r="N134" s="23" t="str">
        <f aca="false">IFERROR(IF(I134="","",VLOOKUP(I134,Normtijden_Config!$A$4:$S$55,11,FALSE())),"")</f>
        <v/>
      </c>
      <c r="O134" s="21"/>
      <c r="P134" s="21"/>
      <c r="Q134" s="26"/>
      <c r="R134" s="26"/>
      <c r="S134" s="24" t="str">
        <f aca="false">IF(OR(C134="",L134=""),"",WORKDAY(C134,-L134))</f>
        <v/>
      </c>
      <c r="T134" s="24" t="str">
        <f aca="false">IF(OR(S134="",J134=""),"",WORKDAY(S134,-J134))</f>
        <v/>
      </c>
      <c r="U134" s="24" t="str">
        <f aca="true">IF(R134&lt;&gt;"",R134,IF(AND(Q134&lt;&gt;"",ISNUMBER(J134)),WORKDAY(Q134,J134),IF(AND(P134="Nodig",ISNUMBER(J134)),WORKDAY(TODAY(),J134),"")))</f>
        <v/>
      </c>
      <c r="V134" s="27" t="n">
        <f aca="false">IF(OR(P134="Afgerond",P134="Goedgekeurd",P134="N.v.t"),0,IF(OR(U134="",L134=""),0,WORKDAY(U134,L134)))</f>
        <v>0</v>
      </c>
      <c r="W134" s="25" t="str">
        <f aca="true">IF(P134="N.v.t","",IF(OR(P134="Afgerond",P134="Goedgekeurd"),"✓",IF(J134="","n.v.t.",IF(Q134="",J134,J134-NETWORKDAYS(Q134,TODAY())+1))))</f>
        <v>n.v.t.</v>
      </c>
      <c r="X134" s="23" t="str">
        <f aca="false">IF(OR(U134="",S134=""),"ONBEKEND",IF(U134&lt;=S134,"JA",IF(U134&lt;=C134,"KRAP","NEE")))</f>
        <v>ONBEKEND</v>
      </c>
      <c r="Y134" s="28" t="b">
        <f aca="true">IF(A134="",FALSE(),OR(X134="KRAP",AND(P134="Nodig",IFERROR(TODAY()&gt;=T134-10,FALSE())),AND(P134="Ingediend",ISNUMBER(W134),W134&lt;=5,W134&gt;0),P134="Afgewezen"))</f>
        <v>0</v>
      </c>
      <c r="Z134" s="28" t="b">
        <f aca="false">IF(A134="",FALSE(),AND(M134=TRUE(),OR(X134="NEE",AND(ISNUMBER(W134),W134&lt;0))))</f>
        <v>0</v>
      </c>
      <c r="AA134" s="28" t="b">
        <f aca="true">IF(A134="",FALSE(),AND(N134=TRUE(),OR(P134="Nodig",P134="Ingediend",P134="Afgewezen"),IFERROR(TODAY()&gt;S134,FALSE())))</f>
        <v>0</v>
      </c>
      <c r="AB134" s="29" t="str">
        <f aca="true">IF(A134="","",IF(P134="N.v.t","⚪",IF(OR(P134="Afgerond",P134="Goedgekeurd"),"🟢",IF(Z134=TRUE(),"🔴",IF(AA134=TRUE(),"🔴",IF(Y134=TRUE(),"🟠",IF(AND(F134="G-Schouw",J134=""),IF(P134="Ingediend","🟠",IF(AND(C134&lt;&gt;"",TODAY()&gt;C134-28),"🔴","🟠")),"🟢")))))))</f>
        <v/>
      </c>
      <c r="AC134" s="21"/>
      <c r="AD134" s="21"/>
      <c r="AE134" s="30"/>
      <c r="AF134" s="31"/>
    </row>
    <row r="135" customFormat="false" ht="15" hidden="false" customHeight="false" outlineLevel="0" collapsed="false">
      <c r="A135" s="21"/>
      <c r="B135" s="23" t="str">
        <f aca="false">IF(A135="","",IFERROR(INDEX(tbl_Proj_Naam,MATCH(A135,tbl_Proj_ID,0)),"—"))</f>
        <v/>
      </c>
      <c r="C135" s="24" t="str">
        <f aca="false">IF(A135="","",IFERROR(INDEX(tbl_Proj_GSU,MATCH(A135,tbl_Proj_ID,0)),""))</f>
        <v/>
      </c>
      <c r="D135" s="23" t="str">
        <f aca="false">IF(A135="","",IFERROR(INDEX(tbl_Proj_Rt,MATCH(A135,tbl_Proj_ID,0)),""))</f>
        <v/>
      </c>
      <c r="E135" s="23" t="str">
        <f aca="false">IF(A135="","",IFERROR(INDEX(tbl_Proj_Vt,MATCH(A135,tbl_Proj_ID,0)),""))</f>
        <v/>
      </c>
      <c r="F135" s="21"/>
      <c r="G135" s="21"/>
      <c r="H135" s="21"/>
      <c r="I135" s="23" t="str">
        <f aca="false">IF(OR(F135="",H135=""),"",IFERROR(INDEX(tbl_Keuzes_ItemID,MATCH(LEFT(F135,1)&amp;"|"&amp;G135&amp;"|"&amp;H135,tbl_Keuzes_Key,0)),""))</f>
        <v/>
      </c>
      <c r="J135" s="25" t="str">
        <f aca="false">IFERROR(IF(I135="","",VLOOKUP(I135,Normtijden_Config!$A$4:$S$55,7,FALSE())),"")</f>
        <v/>
      </c>
      <c r="K135" s="23" t="str">
        <f aca="false">IFERROR(IF(I135="","",VLOOKUP(I135,Normtijden_Config!$A$4:$S$55,8,FALSE())),"")</f>
        <v/>
      </c>
      <c r="L135" s="25" t="str">
        <f aca="false">IF(I135="","",IFERROR(  IF(VLOOKUP(I135,Normtijden_Config!$A$4:$S$55,9,FALSE())&lt;&gt;"",     VLOOKUP(I135,Normtijden_Config!$A$4:$S$55,9,FALSE()),     IFERROR(-INDEX(tbl_Offsets_Wd,MATCH(K135&amp;"|"&amp;D135&amp;"|"&amp;E135,tbl_Offsets_Key,0)),"")),""))</f>
        <v/>
      </c>
      <c r="M135" s="23" t="str">
        <f aca="false">IFERROR(IF(I135="","",VLOOKUP(I135,Normtijden_Config!$A$4:$S$55,10,FALSE())),"")</f>
        <v/>
      </c>
      <c r="N135" s="23" t="str">
        <f aca="false">IFERROR(IF(I135="","",VLOOKUP(I135,Normtijden_Config!$A$4:$S$55,11,FALSE())),"")</f>
        <v/>
      </c>
      <c r="O135" s="21"/>
      <c r="P135" s="21"/>
      <c r="Q135" s="26"/>
      <c r="R135" s="26"/>
      <c r="S135" s="24" t="str">
        <f aca="false">IF(OR(C135="",L135=""),"",WORKDAY(C135,-L135))</f>
        <v/>
      </c>
      <c r="T135" s="24" t="str">
        <f aca="false">IF(OR(S135="",J135=""),"",WORKDAY(S135,-J135))</f>
        <v/>
      </c>
      <c r="U135" s="24" t="str">
        <f aca="true">IF(R135&lt;&gt;"",R135,IF(AND(Q135&lt;&gt;"",ISNUMBER(J135)),WORKDAY(Q135,J135),IF(AND(P135="Nodig",ISNUMBER(J135)),WORKDAY(TODAY(),J135),"")))</f>
        <v/>
      </c>
      <c r="V135" s="27" t="n">
        <f aca="false">IF(OR(P135="Afgerond",P135="Goedgekeurd",P135="N.v.t"),0,IF(OR(U135="",L135=""),0,WORKDAY(U135,L135)))</f>
        <v>0</v>
      </c>
      <c r="W135" s="25" t="str">
        <f aca="true">IF(P135="N.v.t","",IF(OR(P135="Afgerond",P135="Goedgekeurd"),"✓",IF(J135="","n.v.t.",IF(Q135="",J135,J135-NETWORKDAYS(Q135,TODAY())+1))))</f>
        <v>n.v.t.</v>
      </c>
      <c r="X135" s="23" t="str">
        <f aca="false">IF(OR(U135="",S135=""),"ONBEKEND",IF(U135&lt;=S135,"JA",IF(U135&lt;=C135,"KRAP","NEE")))</f>
        <v>ONBEKEND</v>
      </c>
      <c r="Y135" s="28" t="b">
        <f aca="true">IF(A135="",FALSE(),OR(X135="KRAP",AND(P135="Nodig",IFERROR(TODAY()&gt;=T135-10,FALSE())),AND(P135="Ingediend",ISNUMBER(W135),W135&lt;=5,W135&gt;0),P135="Afgewezen"))</f>
        <v>0</v>
      </c>
      <c r="Z135" s="28" t="b">
        <f aca="false">IF(A135="",FALSE(),AND(M135=TRUE(),OR(X135="NEE",AND(ISNUMBER(W135),W135&lt;0))))</f>
        <v>0</v>
      </c>
      <c r="AA135" s="28" t="b">
        <f aca="true">IF(A135="",FALSE(),AND(N135=TRUE(),OR(P135="Nodig",P135="Ingediend",P135="Afgewezen"),IFERROR(TODAY()&gt;S135,FALSE())))</f>
        <v>0</v>
      </c>
      <c r="AB135" s="29" t="str">
        <f aca="true">IF(A135="","",IF(P135="N.v.t","⚪",IF(OR(P135="Afgerond",P135="Goedgekeurd"),"🟢",IF(Z135=TRUE(),"🔴",IF(AA135=TRUE(),"🔴",IF(Y135=TRUE(),"🟠",IF(AND(F135="G-Schouw",J135=""),IF(P135="Ingediend","🟠",IF(AND(C135&lt;&gt;"",TODAY()&gt;C135-28),"🔴","🟠")),"🟢")))))))</f>
        <v/>
      </c>
      <c r="AC135" s="21"/>
      <c r="AD135" s="21"/>
      <c r="AE135" s="30"/>
      <c r="AF135" s="31"/>
    </row>
    <row r="136" customFormat="false" ht="15" hidden="false" customHeight="false" outlineLevel="0" collapsed="false">
      <c r="A136" s="21"/>
      <c r="B136" s="23" t="str">
        <f aca="false">IF(A136="","",IFERROR(INDEX(tbl_Proj_Naam,MATCH(A136,tbl_Proj_ID,0)),"—"))</f>
        <v/>
      </c>
      <c r="C136" s="24" t="str">
        <f aca="false">IF(A136="","",IFERROR(INDEX(tbl_Proj_GSU,MATCH(A136,tbl_Proj_ID,0)),""))</f>
        <v/>
      </c>
      <c r="D136" s="23" t="str">
        <f aca="false">IF(A136="","",IFERROR(INDEX(tbl_Proj_Rt,MATCH(A136,tbl_Proj_ID,0)),""))</f>
        <v/>
      </c>
      <c r="E136" s="23" t="str">
        <f aca="false">IF(A136="","",IFERROR(INDEX(tbl_Proj_Vt,MATCH(A136,tbl_Proj_ID,0)),""))</f>
        <v/>
      </c>
      <c r="F136" s="21"/>
      <c r="G136" s="21"/>
      <c r="H136" s="21"/>
      <c r="I136" s="23" t="str">
        <f aca="false">IF(OR(F136="",H136=""),"",IFERROR(INDEX(tbl_Keuzes_ItemID,MATCH(LEFT(F136,1)&amp;"|"&amp;G136&amp;"|"&amp;H136,tbl_Keuzes_Key,0)),""))</f>
        <v/>
      </c>
      <c r="J136" s="25" t="str">
        <f aca="false">IFERROR(IF(I136="","",VLOOKUP(I136,Normtijden_Config!$A$4:$S$55,7,FALSE())),"")</f>
        <v/>
      </c>
      <c r="K136" s="23" t="str">
        <f aca="false">IFERROR(IF(I136="","",VLOOKUP(I136,Normtijden_Config!$A$4:$S$55,8,FALSE())),"")</f>
        <v/>
      </c>
      <c r="L136" s="25" t="str">
        <f aca="false">IF(I136="","",IFERROR(  IF(VLOOKUP(I136,Normtijden_Config!$A$4:$S$55,9,FALSE())&lt;&gt;"",     VLOOKUP(I136,Normtijden_Config!$A$4:$S$55,9,FALSE()),     IFERROR(-INDEX(tbl_Offsets_Wd,MATCH(K136&amp;"|"&amp;D136&amp;"|"&amp;E136,tbl_Offsets_Key,0)),"")),""))</f>
        <v/>
      </c>
      <c r="M136" s="23" t="str">
        <f aca="false">IFERROR(IF(I136="","",VLOOKUP(I136,Normtijden_Config!$A$4:$S$55,10,FALSE())),"")</f>
        <v/>
      </c>
      <c r="N136" s="23" t="str">
        <f aca="false">IFERROR(IF(I136="","",VLOOKUP(I136,Normtijden_Config!$A$4:$S$55,11,FALSE())),"")</f>
        <v/>
      </c>
      <c r="O136" s="21"/>
      <c r="P136" s="21"/>
      <c r="Q136" s="26"/>
      <c r="R136" s="26"/>
      <c r="S136" s="24" t="str">
        <f aca="false">IF(OR(C136="",L136=""),"",WORKDAY(C136,-L136))</f>
        <v/>
      </c>
      <c r="T136" s="24" t="str">
        <f aca="false">IF(OR(S136="",J136=""),"",WORKDAY(S136,-J136))</f>
        <v/>
      </c>
      <c r="U136" s="24" t="str">
        <f aca="true">IF(R136&lt;&gt;"",R136,IF(AND(Q136&lt;&gt;"",ISNUMBER(J136)),WORKDAY(Q136,J136),IF(AND(P136="Nodig",ISNUMBER(J136)),WORKDAY(TODAY(),J136),"")))</f>
        <v/>
      </c>
      <c r="V136" s="27" t="n">
        <f aca="false">IF(OR(P136="Afgerond",P136="Goedgekeurd",P136="N.v.t"),0,IF(OR(U136="",L136=""),0,WORKDAY(U136,L136)))</f>
        <v>0</v>
      </c>
      <c r="W136" s="25" t="str">
        <f aca="true">IF(P136="N.v.t","",IF(OR(P136="Afgerond",P136="Goedgekeurd"),"✓",IF(J136="","n.v.t.",IF(Q136="",J136,J136-NETWORKDAYS(Q136,TODAY())+1))))</f>
        <v>n.v.t.</v>
      </c>
      <c r="X136" s="23" t="str">
        <f aca="false">IF(OR(U136="",S136=""),"ONBEKEND",IF(U136&lt;=S136,"JA",IF(U136&lt;=C136,"KRAP","NEE")))</f>
        <v>ONBEKEND</v>
      </c>
      <c r="Y136" s="28" t="b">
        <f aca="true">IF(A136="",FALSE(),OR(X136="KRAP",AND(P136="Nodig",IFERROR(TODAY()&gt;=T136-10,FALSE())),AND(P136="Ingediend",ISNUMBER(W136),W136&lt;=5,W136&gt;0),P136="Afgewezen"))</f>
        <v>0</v>
      </c>
      <c r="Z136" s="28" t="b">
        <f aca="false">IF(A136="",FALSE(),AND(M136=TRUE(),OR(X136="NEE",AND(ISNUMBER(W136),W136&lt;0))))</f>
        <v>0</v>
      </c>
      <c r="AA136" s="28" t="b">
        <f aca="true">IF(A136="",FALSE(),AND(N136=TRUE(),OR(P136="Nodig",P136="Ingediend",P136="Afgewezen"),IFERROR(TODAY()&gt;S136,FALSE())))</f>
        <v>0</v>
      </c>
      <c r="AB136" s="29" t="str">
        <f aca="true">IF(A136="","",IF(P136="N.v.t","⚪",IF(OR(P136="Afgerond",P136="Goedgekeurd"),"🟢",IF(Z136=TRUE(),"🔴",IF(AA136=TRUE(),"🔴",IF(Y136=TRUE(),"🟠",IF(AND(F136="G-Schouw",J136=""),IF(P136="Ingediend","🟠",IF(AND(C136&lt;&gt;"",TODAY()&gt;C136-28),"🔴","🟠")),"🟢")))))))</f>
        <v/>
      </c>
      <c r="AC136" s="21"/>
      <c r="AD136" s="21"/>
      <c r="AE136" s="30"/>
      <c r="AF136" s="31"/>
    </row>
    <row r="137" customFormat="false" ht="15" hidden="false" customHeight="false" outlineLevel="0" collapsed="false">
      <c r="A137" s="21"/>
      <c r="B137" s="23" t="str">
        <f aca="false">IF(A137="","",IFERROR(INDEX(tbl_Proj_Naam,MATCH(A137,tbl_Proj_ID,0)),"—"))</f>
        <v/>
      </c>
      <c r="C137" s="24" t="str">
        <f aca="false">IF(A137="","",IFERROR(INDEX(tbl_Proj_GSU,MATCH(A137,tbl_Proj_ID,0)),""))</f>
        <v/>
      </c>
      <c r="D137" s="23" t="str">
        <f aca="false">IF(A137="","",IFERROR(INDEX(tbl_Proj_Rt,MATCH(A137,tbl_Proj_ID,0)),""))</f>
        <v/>
      </c>
      <c r="E137" s="23" t="str">
        <f aca="false">IF(A137="","",IFERROR(INDEX(tbl_Proj_Vt,MATCH(A137,tbl_Proj_ID,0)),""))</f>
        <v/>
      </c>
      <c r="F137" s="21"/>
      <c r="G137" s="21"/>
      <c r="H137" s="21"/>
      <c r="I137" s="23" t="str">
        <f aca="false">IF(OR(F137="",H137=""),"",IFERROR(INDEX(tbl_Keuzes_ItemID,MATCH(LEFT(F137,1)&amp;"|"&amp;G137&amp;"|"&amp;H137,tbl_Keuzes_Key,0)),""))</f>
        <v/>
      </c>
      <c r="J137" s="25" t="str">
        <f aca="false">IFERROR(IF(I137="","",VLOOKUP(I137,Normtijden_Config!$A$4:$S$55,7,FALSE())),"")</f>
        <v/>
      </c>
      <c r="K137" s="23" t="str">
        <f aca="false">IFERROR(IF(I137="","",VLOOKUP(I137,Normtijden_Config!$A$4:$S$55,8,FALSE())),"")</f>
        <v/>
      </c>
      <c r="L137" s="25" t="str">
        <f aca="false">IF(I137="","",IFERROR(  IF(VLOOKUP(I137,Normtijden_Config!$A$4:$S$55,9,FALSE())&lt;&gt;"",     VLOOKUP(I137,Normtijden_Config!$A$4:$S$55,9,FALSE()),     IFERROR(-INDEX(tbl_Offsets_Wd,MATCH(K137&amp;"|"&amp;D137&amp;"|"&amp;E137,tbl_Offsets_Key,0)),"")),""))</f>
        <v/>
      </c>
      <c r="M137" s="23" t="str">
        <f aca="false">IFERROR(IF(I137="","",VLOOKUP(I137,Normtijden_Config!$A$4:$S$55,10,FALSE())),"")</f>
        <v/>
      </c>
      <c r="N137" s="23" t="str">
        <f aca="false">IFERROR(IF(I137="","",VLOOKUP(I137,Normtijden_Config!$A$4:$S$55,11,FALSE())),"")</f>
        <v/>
      </c>
      <c r="O137" s="21"/>
      <c r="P137" s="21"/>
      <c r="Q137" s="26"/>
      <c r="R137" s="26"/>
      <c r="S137" s="24" t="str">
        <f aca="false">IF(OR(C137="",L137=""),"",WORKDAY(C137,-L137))</f>
        <v/>
      </c>
      <c r="T137" s="24" t="str">
        <f aca="false">IF(OR(S137="",J137=""),"",WORKDAY(S137,-J137))</f>
        <v/>
      </c>
      <c r="U137" s="24" t="str">
        <f aca="true">IF(R137&lt;&gt;"",R137,IF(AND(Q137&lt;&gt;"",ISNUMBER(J137)),WORKDAY(Q137,J137),IF(AND(P137="Nodig",ISNUMBER(J137)),WORKDAY(TODAY(),J137),"")))</f>
        <v/>
      </c>
      <c r="V137" s="27" t="n">
        <f aca="false">IF(OR(P137="Afgerond",P137="Goedgekeurd",P137="N.v.t"),0,IF(OR(U137="",L137=""),0,WORKDAY(U137,L137)))</f>
        <v>0</v>
      </c>
      <c r="W137" s="25" t="str">
        <f aca="true">IF(P137="N.v.t","",IF(OR(P137="Afgerond",P137="Goedgekeurd"),"✓",IF(J137="","n.v.t.",IF(Q137="",J137,J137-NETWORKDAYS(Q137,TODAY())+1))))</f>
        <v>n.v.t.</v>
      </c>
      <c r="X137" s="23" t="str">
        <f aca="false">IF(OR(U137="",S137=""),"ONBEKEND",IF(U137&lt;=S137,"JA",IF(U137&lt;=C137,"KRAP","NEE")))</f>
        <v>ONBEKEND</v>
      </c>
      <c r="Y137" s="28" t="b">
        <f aca="true">IF(A137="",FALSE(),OR(X137="KRAP",AND(P137="Nodig",IFERROR(TODAY()&gt;=T137-10,FALSE())),AND(P137="Ingediend",ISNUMBER(W137),W137&lt;=5,W137&gt;0),P137="Afgewezen"))</f>
        <v>0</v>
      </c>
      <c r="Z137" s="28" t="b">
        <f aca="false">IF(A137="",FALSE(),AND(M137=TRUE(),OR(X137="NEE",AND(ISNUMBER(W137),W137&lt;0))))</f>
        <v>0</v>
      </c>
      <c r="AA137" s="28" t="b">
        <f aca="true">IF(A137="",FALSE(),AND(N137=TRUE(),OR(P137="Nodig",P137="Ingediend",P137="Afgewezen"),IFERROR(TODAY()&gt;S137,FALSE())))</f>
        <v>0</v>
      </c>
      <c r="AB137" s="29" t="str">
        <f aca="true">IF(A137="","",IF(P137="N.v.t","⚪",IF(OR(P137="Afgerond",P137="Goedgekeurd"),"🟢",IF(Z137=TRUE(),"🔴",IF(AA137=TRUE(),"🔴",IF(Y137=TRUE(),"🟠",IF(AND(F137="G-Schouw",J137=""),IF(P137="Ingediend","🟠",IF(AND(C137&lt;&gt;"",TODAY()&gt;C137-28),"🔴","🟠")),"🟢")))))))</f>
        <v/>
      </c>
      <c r="AC137" s="21"/>
      <c r="AD137" s="21"/>
      <c r="AE137" s="30"/>
      <c r="AF137" s="31"/>
    </row>
    <row r="138" customFormat="false" ht="15" hidden="false" customHeight="false" outlineLevel="0" collapsed="false">
      <c r="A138" s="21"/>
      <c r="B138" s="23" t="str">
        <f aca="false">IF(A138="","",IFERROR(INDEX(tbl_Proj_Naam,MATCH(A138,tbl_Proj_ID,0)),"—"))</f>
        <v/>
      </c>
      <c r="C138" s="24" t="str">
        <f aca="false">IF(A138="","",IFERROR(INDEX(tbl_Proj_GSU,MATCH(A138,tbl_Proj_ID,0)),""))</f>
        <v/>
      </c>
      <c r="D138" s="23" t="str">
        <f aca="false">IF(A138="","",IFERROR(INDEX(tbl_Proj_Rt,MATCH(A138,tbl_Proj_ID,0)),""))</f>
        <v/>
      </c>
      <c r="E138" s="23" t="str">
        <f aca="false">IF(A138="","",IFERROR(INDEX(tbl_Proj_Vt,MATCH(A138,tbl_Proj_ID,0)),""))</f>
        <v/>
      </c>
      <c r="F138" s="21"/>
      <c r="G138" s="21"/>
      <c r="H138" s="21"/>
      <c r="I138" s="23" t="str">
        <f aca="false">IF(OR(F138="",H138=""),"",IFERROR(INDEX(tbl_Keuzes_ItemID,MATCH(LEFT(F138,1)&amp;"|"&amp;G138&amp;"|"&amp;H138,tbl_Keuzes_Key,0)),""))</f>
        <v/>
      </c>
      <c r="J138" s="25" t="str">
        <f aca="false">IFERROR(IF(I138="","",VLOOKUP(I138,Normtijden_Config!$A$4:$S$55,7,FALSE())),"")</f>
        <v/>
      </c>
      <c r="K138" s="23" t="str">
        <f aca="false">IFERROR(IF(I138="","",VLOOKUP(I138,Normtijden_Config!$A$4:$S$55,8,FALSE())),"")</f>
        <v/>
      </c>
      <c r="L138" s="25" t="str">
        <f aca="false">IF(I138="","",IFERROR(  IF(VLOOKUP(I138,Normtijden_Config!$A$4:$S$55,9,FALSE())&lt;&gt;"",     VLOOKUP(I138,Normtijden_Config!$A$4:$S$55,9,FALSE()),     IFERROR(-INDEX(tbl_Offsets_Wd,MATCH(K138&amp;"|"&amp;D138&amp;"|"&amp;E138,tbl_Offsets_Key,0)),"")),""))</f>
        <v/>
      </c>
      <c r="M138" s="23" t="str">
        <f aca="false">IFERROR(IF(I138="","",VLOOKUP(I138,Normtijden_Config!$A$4:$S$55,10,FALSE())),"")</f>
        <v/>
      </c>
      <c r="N138" s="23" t="str">
        <f aca="false">IFERROR(IF(I138="","",VLOOKUP(I138,Normtijden_Config!$A$4:$S$55,11,FALSE())),"")</f>
        <v/>
      </c>
      <c r="O138" s="21"/>
      <c r="P138" s="21"/>
      <c r="Q138" s="26"/>
      <c r="R138" s="26"/>
      <c r="S138" s="24" t="str">
        <f aca="false">IF(OR(C138="",L138=""),"",WORKDAY(C138,-L138))</f>
        <v/>
      </c>
      <c r="T138" s="24" t="str">
        <f aca="false">IF(OR(S138="",J138=""),"",WORKDAY(S138,-J138))</f>
        <v/>
      </c>
      <c r="U138" s="24" t="str">
        <f aca="true">IF(R138&lt;&gt;"",R138,IF(AND(Q138&lt;&gt;"",ISNUMBER(J138)),WORKDAY(Q138,J138),IF(AND(P138="Nodig",ISNUMBER(J138)),WORKDAY(TODAY(),J138),"")))</f>
        <v/>
      </c>
      <c r="V138" s="27" t="n">
        <f aca="false">IF(OR(P138="Afgerond",P138="Goedgekeurd",P138="N.v.t"),0,IF(OR(U138="",L138=""),0,WORKDAY(U138,L138)))</f>
        <v>0</v>
      </c>
      <c r="W138" s="25" t="str">
        <f aca="true">IF(P138="N.v.t","",IF(OR(P138="Afgerond",P138="Goedgekeurd"),"✓",IF(J138="","n.v.t.",IF(Q138="",J138,J138-NETWORKDAYS(Q138,TODAY())+1))))</f>
        <v>n.v.t.</v>
      </c>
      <c r="X138" s="23" t="str">
        <f aca="false">IF(OR(U138="",S138=""),"ONBEKEND",IF(U138&lt;=S138,"JA",IF(U138&lt;=C138,"KRAP","NEE")))</f>
        <v>ONBEKEND</v>
      </c>
      <c r="Y138" s="28" t="b">
        <f aca="true">IF(A138="",FALSE(),OR(X138="KRAP",AND(P138="Nodig",IFERROR(TODAY()&gt;=T138-10,FALSE())),AND(P138="Ingediend",ISNUMBER(W138),W138&lt;=5,W138&gt;0),P138="Afgewezen"))</f>
        <v>0</v>
      </c>
      <c r="Z138" s="28" t="b">
        <f aca="false">IF(A138="",FALSE(),AND(M138=TRUE(),OR(X138="NEE",AND(ISNUMBER(W138),W138&lt;0))))</f>
        <v>0</v>
      </c>
      <c r="AA138" s="28" t="b">
        <f aca="true">IF(A138="",FALSE(),AND(N138=TRUE(),OR(P138="Nodig",P138="Ingediend",P138="Afgewezen"),IFERROR(TODAY()&gt;S138,FALSE())))</f>
        <v>0</v>
      </c>
      <c r="AB138" s="29" t="str">
        <f aca="true">IF(A138="","",IF(P138="N.v.t","⚪",IF(OR(P138="Afgerond",P138="Goedgekeurd"),"🟢",IF(Z138=TRUE(),"🔴",IF(AA138=TRUE(),"🔴",IF(Y138=TRUE(),"🟠",IF(AND(F138="G-Schouw",J138=""),IF(P138="Ingediend","🟠",IF(AND(C138&lt;&gt;"",TODAY()&gt;C138-28),"🔴","🟠")),"🟢")))))))</f>
        <v/>
      </c>
      <c r="AC138" s="21"/>
      <c r="AD138" s="21"/>
      <c r="AE138" s="30"/>
      <c r="AF138" s="31"/>
    </row>
    <row r="139" customFormat="false" ht="15" hidden="false" customHeight="false" outlineLevel="0" collapsed="false">
      <c r="A139" s="21"/>
      <c r="B139" s="23" t="str">
        <f aca="false">IF(A139="","",IFERROR(INDEX(tbl_Proj_Naam,MATCH(A139,tbl_Proj_ID,0)),"—"))</f>
        <v/>
      </c>
      <c r="C139" s="24" t="str">
        <f aca="false">IF(A139="","",IFERROR(INDEX(tbl_Proj_GSU,MATCH(A139,tbl_Proj_ID,0)),""))</f>
        <v/>
      </c>
      <c r="D139" s="23" t="str">
        <f aca="false">IF(A139="","",IFERROR(INDEX(tbl_Proj_Rt,MATCH(A139,tbl_Proj_ID,0)),""))</f>
        <v/>
      </c>
      <c r="E139" s="23" t="str">
        <f aca="false">IF(A139="","",IFERROR(INDEX(tbl_Proj_Vt,MATCH(A139,tbl_Proj_ID,0)),""))</f>
        <v/>
      </c>
      <c r="F139" s="21"/>
      <c r="G139" s="21"/>
      <c r="H139" s="21"/>
      <c r="I139" s="23" t="str">
        <f aca="false">IF(OR(F139="",H139=""),"",IFERROR(INDEX(tbl_Keuzes_ItemID,MATCH(LEFT(F139,1)&amp;"|"&amp;G139&amp;"|"&amp;H139,tbl_Keuzes_Key,0)),""))</f>
        <v/>
      </c>
      <c r="J139" s="25" t="str">
        <f aca="false">IFERROR(IF(I139="","",VLOOKUP(I139,Normtijden_Config!$A$4:$S$55,7,FALSE())),"")</f>
        <v/>
      </c>
      <c r="K139" s="23" t="str">
        <f aca="false">IFERROR(IF(I139="","",VLOOKUP(I139,Normtijden_Config!$A$4:$S$55,8,FALSE())),"")</f>
        <v/>
      </c>
      <c r="L139" s="25" t="str">
        <f aca="false">IF(I139="","",IFERROR(  IF(VLOOKUP(I139,Normtijden_Config!$A$4:$S$55,9,FALSE())&lt;&gt;"",     VLOOKUP(I139,Normtijden_Config!$A$4:$S$55,9,FALSE()),     IFERROR(-INDEX(tbl_Offsets_Wd,MATCH(K139&amp;"|"&amp;D139&amp;"|"&amp;E139,tbl_Offsets_Key,0)),"")),""))</f>
        <v/>
      </c>
      <c r="M139" s="23" t="str">
        <f aca="false">IFERROR(IF(I139="","",VLOOKUP(I139,Normtijden_Config!$A$4:$S$55,10,FALSE())),"")</f>
        <v/>
      </c>
      <c r="N139" s="23" t="str">
        <f aca="false">IFERROR(IF(I139="","",VLOOKUP(I139,Normtijden_Config!$A$4:$S$55,11,FALSE())),"")</f>
        <v/>
      </c>
      <c r="O139" s="21"/>
      <c r="P139" s="21"/>
      <c r="Q139" s="26"/>
      <c r="R139" s="26"/>
      <c r="S139" s="24" t="str">
        <f aca="false">IF(OR(C139="",L139=""),"",WORKDAY(C139,-L139))</f>
        <v/>
      </c>
      <c r="T139" s="24" t="str">
        <f aca="false">IF(OR(S139="",J139=""),"",WORKDAY(S139,-J139))</f>
        <v/>
      </c>
      <c r="U139" s="24" t="str">
        <f aca="true">IF(R139&lt;&gt;"",R139,IF(AND(Q139&lt;&gt;"",ISNUMBER(J139)),WORKDAY(Q139,J139),IF(AND(P139="Nodig",ISNUMBER(J139)),WORKDAY(TODAY(),J139),"")))</f>
        <v/>
      </c>
      <c r="V139" s="27" t="n">
        <f aca="false">IF(OR(P139="Afgerond",P139="Goedgekeurd",P139="N.v.t"),0,IF(OR(U139="",L139=""),0,WORKDAY(U139,L139)))</f>
        <v>0</v>
      </c>
      <c r="W139" s="25" t="str">
        <f aca="true">IF(P139="N.v.t","",IF(OR(P139="Afgerond",P139="Goedgekeurd"),"✓",IF(J139="","n.v.t.",IF(Q139="",J139,J139-NETWORKDAYS(Q139,TODAY())+1))))</f>
        <v>n.v.t.</v>
      </c>
      <c r="X139" s="23" t="str">
        <f aca="false">IF(OR(U139="",S139=""),"ONBEKEND",IF(U139&lt;=S139,"JA",IF(U139&lt;=C139,"KRAP","NEE")))</f>
        <v>ONBEKEND</v>
      </c>
      <c r="Y139" s="28" t="b">
        <f aca="true">IF(A139="",FALSE(),OR(X139="KRAP",AND(P139="Nodig",IFERROR(TODAY()&gt;=T139-10,FALSE())),AND(P139="Ingediend",ISNUMBER(W139),W139&lt;=5,W139&gt;0),P139="Afgewezen"))</f>
        <v>0</v>
      </c>
      <c r="Z139" s="28" t="b">
        <f aca="false">IF(A139="",FALSE(),AND(M139=TRUE(),OR(X139="NEE",AND(ISNUMBER(W139),W139&lt;0))))</f>
        <v>0</v>
      </c>
      <c r="AA139" s="28" t="b">
        <f aca="true">IF(A139="",FALSE(),AND(N139=TRUE(),OR(P139="Nodig",P139="Ingediend",P139="Afgewezen"),IFERROR(TODAY()&gt;S139,FALSE())))</f>
        <v>0</v>
      </c>
      <c r="AB139" s="29" t="str">
        <f aca="true">IF(A139="","",IF(P139="N.v.t","⚪",IF(OR(P139="Afgerond",P139="Goedgekeurd"),"🟢",IF(Z139=TRUE(),"🔴",IF(AA139=TRUE(),"🔴",IF(Y139=TRUE(),"🟠",IF(AND(F139="G-Schouw",J139=""),IF(P139="Ingediend","🟠",IF(AND(C139&lt;&gt;"",TODAY()&gt;C139-28),"🔴","🟠")),"🟢")))))))</f>
        <v/>
      </c>
      <c r="AC139" s="21"/>
      <c r="AD139" s="21"/>
      <c r="AE139" s="30"/>
      <c r="AF139" s="31"/>
    </row>
    <row r="140" customFormat="false" ht="15" hidden="false" customHeight="false" outlineLevel="0" collapsed="false">
      <c r="A140" s="21"/>
      <c r="B140" s="23" t="str">
        <f aca="false">IF(A140="","",IFERROR(INDEX(tbl_Proj_Naam,MATCH(A140,tbl_Proj_ID,0)),"—"))</f>
        <v/>
      </c>
      <c r="C140" s="24" t="str">
        <f aca="false">IF(A140="","",IFERROR(INDEX(tbl_Proj_GSU,MATCH(A140,tbl_Proj_ID,0)),""))</f>
        <v/>
      </c>
      <c r="D140" s="23" t="str">
        <f aca="false">IF(A140="","",IFERROR(INDEX(tbl_Proj_Rt,MATCH(A140,tbl_Proj_ID,0)),""))</f>
        <v/>
      </c>
      <c r="E140" s="23" t="str">
        <f aca="false">IF(A140="","",IFERROR(INDEX(tbl_Proj_Vt,MATCH(A140,tbl_Proj_ID,0)),""))</f>
        <v/>
      </c>
      <c r="F140" s="21"/>
      <c r="G140" s="21"/>
      <c r="H140" s="21"/>
      <c r="I140" s="23" t="str">
        <f aca="false">IF(OR(F140="",H140=""),"",IFERROR(INDEX(tbl_Keuzes_ItemID,MATCH(LEFT(F140,1)&amp;"|"&amp;G140&amp;"|"&amp;H140,tbl_Keuzes_Key,0)),""))</f>
        <v/>
      </c>
      <c r="J140" s="25" t="str">
        <f aca="false">IFERROR(IF(I140="","",VLOOKUP(I140,Normtijden_Config!$A$4:$S$55,7,FALSE())),"")</f>
        <v/>
      </c>
      <c r="K140" s="23" t="str">
        <f aca="false">IFERROR(IF(I140="","",VLOOKUP(I140,Normtijden_Config!$A$4:$S$55,8,FALSE())),"")</f>
        <v/>
      </c>
      <c r="L140" s="25" t="str">
        <f aca="false">IF(I140="","",IFERROR(  IF(VLOOKUP(I140,Normtijden_Config!$A$4:$S$55,9,FALSE())&lt;&gt;"",     VLOOKUP(I140,Normtijden_Config!$A$4:$S$55,9,FALSE()),     IFERROR(-INDEX(tbl_Offsets_Wd,MATCH(K140&amp;"|"&amp;D140&amp;"|"&amp;E140,tbl_Offsets_Key,0)),"")),""))</f>
        <v/>
      </c>
      <c r="M140" s="23" t="str">
        <f aca="false">IFERROR(IF(I140="","",VLOOKUP(I140,Normtijden_Config!$A$4:$S$55,10,FALSE())),"")</f>
        <v/>
      </c>
      <c r="N140" s="23" t="str">
        <f aca="false">IFERROR(IF(I140="","",VLOOKUP(I140,Normtijden_Config!$A$4:$S$55,11,FALSE())),"")</f>
        <v/>
      </c>
      <c r="O140" s="21"/>
      <c r="P140" s="21"/>
      <c r="Q140" s="26"/>
      <c r="R140" s="26"/>
      <c r="S140" s="24" t="str">
        <f aca="false">IF(OR(C140="",L140=""),"",WORKDAY(C140,-L140))</f>
        <v/>
      </c>
      <c r="T140" s="24" t="str">
        <f aca="false">IF(OR(S140="",J140=""),"",WORKDAY(S140,-J140))</f>
        <v/>
      </c>
      <c r="U140" s="24" t="str">
        <f aca="true">IF(R140&lt;&gt;"",R140,IF(AND(Q140&lt;&gt;"",ISNUMBER(J140)),WORKDAY(Q140,J140),IF(AND(P140="Nodig",ISNUMBER(J140)),WORKDAY(TODAY(),J140),"")))</f>
        <v/>
      </c>
      <c r="V140" s="27" t="n">
        <f aca="false">IF(OR(P140="Afgerond",P140="Goedgekeurd",P140="N.v.t"),0,IF(OR(U140="",L140=""),0,WORKDAY(U140,L140)))</f>
        <v>0</v>
      </c>
      <c r="W140" s="25" t="str">
        <f aca="true">IF(P140="N.v.t","",IF(OR(P140="Afgerond",P140="Goedgekeurd"),"✓",IF(J140="","n.v.t.",IF(Q140="",J140,J140-NETWORKDAYS(Q140,TODAY())+1))))</f>
        <v>n.v.t.</v>
      </c>
      <c r="X140" s="23" t="str">
        <f aca="false">IF(OR(U140="",S140=""),"ONBEKEND",IF(U140&lt;=S140,"JA",IF(U140&lt;=C140,"KRAP","NEE")))</f>
        <v>ONBEKEND</v>
      </c>
      <c r="Y140" s="28" t="b">
        <f aca="true">IF(A140="",FALSE(),OR(X140="KRAP",AND(P140="Nodig",IFERROR(TODAY()&gt;=T140-10,FALSE())),AND(P140="Ingediend",ISNUMBER(W140),W140&lt;=5,W140&gt;0),P140="Afgewezen"))</f>
        <v>0</v>
      </c>
      <c r="Z140" s="28" t="b">
        <f aca="false">IF(A140="",FALSE(),AND(M140=TRUE(),OR(X140="NEE",AND(ISNUMBER(W140),W140&lt;0))))</f>
        <v>0</v>
      </c>
      <c r="AA140" s="28" t="b">
        <f aca="true">IF(A140="",FALSE(),AND(N140=TRUE(),OR(P140="Nodig",P140="Ingediend",P140="Afgewezen"),IFERROR(TODAY()&gt;S140,FALSE())))</f>
        <v>0</v>
      </c>
      <c r="AB140" s="29" t="str">
        <f aca="true">IF(A140="","",IF(P140="N.v.t","⚪",IF(OR(P140="Afgerond",P140="Goedgekeurd"),"🟢",IF(Z140=TRUE(),"🔴",IF(AA140=TRUE(),"🔴",IF(Y140=TRUE(),"🟠",IF(AND(F140="G-Schouw",J140=""),IF(P140="Ingediend","🟠",IF(AND(C140&lt;&gt;"",TODAY()&gt;C140-28),"🔴","🟠")),"🟢")))))))</f>
        <v/>
      </c>
      <c r="AC140" s="21"/>
      <c r="AD140" s="21"/>
      <c r="AE140" s="30"/>
      <c r="AF140" s="31"/>
    </row>
    <row r="141" customFormat="false" ht="15" hidden="false" customHeight="false" outlineLevel="0" collapsed="false">
      <c r="A141" s="21"/>
      <c r="B141" s="23" t="str">
        <f aca="false">IF(A141="","",IFERROR(INDEX(tbl_Proj_Naam,MATCH(A141,tbl_Proj_ID,0)),"—"))</f>
        <v/>
      </c>
      <c r="C141" s="24" t="str">
        <f aca="false">IF(A141="","",IFERROR(INDEX(tbl_Proj_GSU,MATCH(A141,tbl_Proj_ID,0)),""))</f>
        <v/>
      </c>
      <c r="D141" s="23" t="str">
        <f aca="false">IF(A141="","",IFERROR(INDEX(tbl_Proj_Rt,MATCH(A141,tbl_Proj_ID,0)),""))</f>
        <v/>
      </c>
      <c r="E141" s="23" t="str">
        <f aca="false">IF(A141="","",IFERROR(INDEX(tbl_Proj_Vt,MATCH(A141,tbl_Proj_ID,0)),""))</f>
        <v/>
      </c>
      <c r="F141" s="21"/>
      <c r="G141" s="21"/>
      <c r="H141" s="21"/>
      <c r="I141" s="23" t="str">
        <f aca="false">IF(OR(F141="",H141=""),"",IFERROR(INDEX(tbl_Keuzes_ItemID,MATCH(LEFT(F141,1)&amp;"|"&amp;G141&amp;"|"&amp;H141,tbl_Keuzes_Key,0)),""))</f>
        <v/>
      </c>
      <c r="J141" s="25" t="str">
        <f aca="false">IFERROR(IF(I141="","",VLOOKUP(I141,Normtijden_Config!$A$4:$S$55,7,FALSE())),"")</f>
        <v/>
      </c>
      <c r="K141" s="23" t="str">
        <f aca="false">IFERROR(IF(I141="","",VLOOKUP(I141,Normtijden_Config!$A$4:$S$55,8,FALSE())),"")</f>
        <v/>
      </c>
      <c r="L141" s="25" t="str">
        <f aca="false">IF(I141="","",IFERROR(  IF(VLOOKUP(I141,Normtijden_Config!$A$4:$S$55,9,FALSE())&lt;&gt;"",     VLOOKUP(I141,Normtijden_Config!$A$4:$S$55,9,FALSE()),     IFERROR(-INDEX(tbl_Offsets_Wd,MATCH(K141&amp;"|"&amp;D141&amp;"|"&amp;E141,tbl_Offsets_Key,0)),"")),""))</f>
        <v/>
      </c>
      <c r="M141" s="23" t="str">
        <f aca="false">IFERROR(IF(I141="","",VLOOKUP(I141,Normtijden_Config!$A$4:$S$55,10,FALSE())),"")</f>
        <v/>
      </c>
      <c r="N141" s="23" t="str">
        <f aca="false">IFERROR(IF(I141="","",VLOOKUP(I141,Normtijden_Config!$A$4:$S$55,11,FALSE())),"")</f>
        <v/>
      </c>
      <c r="O141" s="21"/>
      <c r="P141" s="21"/>
      <c r="Q141" s="26"/>
      <c r="R141" s="26"/>
      <c r="S141" s="24" t="str">
        <f aca="false">IF(OR(C141="",L141=""),"",WORKDAY(C141,-L141))</f>
        <v/>
      </c>
      <c r="T141" s="24" t="str">
        <f aca="false">IF(OR(S141="",J141=""),"",WORKDAY(S141,-J141))</f>
        <v/>
      </c>
      <c r="U141" s="24" t="str">
        <f aca="true">IF(R141&lt;&gt;"",R141,IF(AND(Q141&lt;&gt;"",ISNUMBER(J141)),WORKDAY(Q141,J141),IF(AND(P141="Nodig",ISNUMBER(J141)),WORKDAY(TODAY(),J141),"")))</f>
        <v/>
      </c>
      <c r="V141" s="27" t="n">
        <f aca="false">IF(OR(P141="Afgerond",P141="Goedgekeurd",P141="N.v.t"),0,IF(OR(U141="",L141=""),0,WORKDAY(U141,L141)))</f>
        <v>0</v>
      </c>
      <c r="W141" s="25" t="str">
        <f aca="true">IF(P141="N.v.t","",IF(OR(P141="Afgerond",P141="Goedgekeurd"),"✓",IF(J141="","n.v.t.",IF(Q141="",J141,J141-NETWORKDAYS(Q141,TODAY())+1))))</f>
        <v>n.v.t.</v>
      </c>
      <c r="X141" s="23" t="str">
        <f aca="false">IF(OR(U141="",S141=""),"ONBEKEND",IF(U141&lt;=S141,"JA",IF(U141&lt;=C141,"KRAP","NEE")))</f>
        <v>ONBEKEND</v>
      </c>
      <c r="Y141" s="28" t="b">
        <f aca="true">IF(A141="",FALSE(),OR(X141="KRAP",AND(P141="Nodig",IFERROR(TODAY()&gt;=T141-10,FALSE())),AND(P141="Ingediend",ISNUMBER(W141),W141&lt;=5,W141&gt;0),P141="Afgewezen"))</f>
        <v>0</v>
      </c>
      <c r="Z141" s="28" t="b">
        <f aca="false">IF(A141="",FALSE(),AND(M141=TRUE(),OR(X141="NEE",AND(ISNUMBER(W141),W141&lt;0))))</f>
        <v>0</v>
      </c>
      <c r="AA141" s="28" t="b">
        <f aca="true">IF(A141="",FALSE(),AND(N141=TRUE(),OR(P141="Nodig",P141="Ingediend",P141="Afgewezen"),IFERROR(TODAY()&gt;S141,FALSE())))</f>
        <v>0</v>
      </c>
      <c r="AB141" s="29" t="str">
        <f aca="true">IF(A141="","",IF(P141="N.v.t","⚪",IF(OR(P141="Afgerond",P141="Goedgekeurd"),"🟢",IF(Z141=TRUE(),"🔴",IF(AA141=TRUE(),"🔴",IF(Y141=TRUE(),"🟠",IF(AND(F141="G-Schouw",J141=""),IF(P141="Ingediend","🟠",IF(AND(C141&lt;&gt;"",TODAY()&gt;C141-28),"🔴","🟠")),"🟢")))))))</f>
        <v/>
      </c>
      <c r="AC141" s="21"/>
      <c r="AD141" s="21"/>
      <c r="AE141" s="30"/>
      <c r="AF141" s="31"/>
    </row>
    <row r="142" customFormat="false" ht="15" hidden="false" customHeight="false" outlineLevel="0" collapsed="false">
      <c r="A142" s="21"/>
      <c r="B142" s="23" t="str">
        <f aca="false">IF(A142="","",IFERROR(INDEX(tbl_Proj_Naam,MATCH(A142,tbl_Proj_ID,0)),"—"))</f>
        <v/>
      </c>
      <c r="C142" s="24" t="str">
        <f aca="false">IF(A142="","",IFERROR(INDEX(tbl_Proj_GSU,MATCH(A142,tbl_Proj_ID,0)),""))</f>
        <v/>
      </c>
      <c r="D142" s="23" t="str">
        <f aca="false">IF(A142="","",IFERROR(INDEX(tbl_Proj_Rt,MATCH(A142,tbl_Proj_ID,0)),""))</f>
        <v/>
      </c>
      <c r="E142" s="23" t="str">
        <f aca="false">IF(A142="","",IFERROR(INDEX(tbl_Proj_Vt,MATCH(A142,tbl_Proj_ID,0)),""))</f>
        <v/>
      </c>
      <c r="F142" s="21"/>
      <c r="G142" s="21"/>
      <c r="H142" s="21"/>
      <c r="I142" s="23" t="str">
        <f aca="false">IF(OR(F142="",H142=""),"",IFERROR(INDEX(tbl_Keuzes_ItemID,MATCH(LEFT(F142,1)&amp;"|"&amp;G142&amp;"|"&amp;H142,tbl_Keuzes_Key,0)),""))</f>
        <v/>
      </c>
      <c r="J142" s="25" t="str">
        <f aca="false">IFERROR(IF(I142="","",VLOOKUP(I142,Normtijden_Config!$A$4:$S$55,7,FALSE())),"")</f>
        <v/>
      </c>
      <c r="K142" s="23" t="str">
        <f aca="false">IFERROR(IF(I142="","",VLOOKUP(I142,Normtijden_Config!$A$4:$S$55,8,FALSE())),"")</f>
        <v/>
      </c>
      <c r="L142" s="25" t="str">
        <f aca="false">IF(I142="","",IFERROR(  IF(VLOOKUP(I142,Normtijden_Config!$A$4:$S$55,9,FALSE())&lt;&gt;"",     VLOOKUP(I142,Normtijden_Config!$A$4:$S$55,9,FALSE()),     IFERROR(-INDEX(tbl_Offsets_Wd,MATCH(K142&amp;"|"&amp;D142&amp;"|"&amp;E142,tbl_Offsets_Key,0)),"")),""))</f>
        <v/>
      </c>
      <c r="M142" s="23" t="str">
        <f aca="false">IFERROR(IF(I142="","",VLOOKUP(I142,Normtijden_Config!$A$4:$S$55,10,FALSE())),"")</f>
        <v/>
      </c>
      <c r="N142" s="23" t="str">
        <f aca="false">IFERROR(IF(I142="","",VLOOKUP(I142,Normtijden_Config!$A$4:$S$55,11,FALSE())),"")</f>
        <v/>
      </c>
      <c r="O142" s="21"/>
      <c r="P142" s="21"/>
      <c r="Q142" s="26"/>
      <c r="R142" s="26"/>
      <c r="S142" s="24" t="str">
        <f aca="false">IF(OR(C142="",L142=""),"",WORKDAY(C142,-L142))</f>
        <v/>
      </c>
      <c r="T142" s="24" t="str">
        <f aca="false">IF(OR(S142="",J142=""),"",WORKDAY(S142,-J142))</f>
        <v/>
      </c>
      <c r="U142" s="24" t="str">
        <f aca="true">IF(R142&lt;&gt;"",R142,IF(AND(Q142&lt;&gt;"",ISNUMBER(J142)),WORKDAY(Q142,J142),IF(AND(P142="Nodig",ISNUMBER(J142)),WORKDAY(TODAY(),J142),"")))</f>
        <v/>
      </c>
      <c r="V142" s="27" t="n">
        <f aca="false">IF(OR(P142="Afgerond",P142="Goedgekeurd",P142="N.v.t"),0,IF(OR(U142="",L142=""),0,WORKDAY(U142,L142)))</f>
        <v>0</v>
      </c>
      <c r="W142" s="25" t="str">
        <f aca="true">IF(P142="N.v.t","",IF(OR(P142="Afgerond",P142="Goedgekeurd"),"✓",IF(J142="","n.v.t.",IF(Q142="",J142,J142-NETWORKDAYS(Q142,TODAY())+1))))</f>
        <v>n.v.t.</v>
      </c>
      <c r="X142" s="23" t="str">
        <f aca="false">IF(OR(U142="",S142=""),"ONBEKEND",IF(U142&lt;=S142,"JA",IF(U142&lt;=C142,"KRAP","NEE")))</f>
        <v>ONBEKEND</v>
      </c>
      <c r="Y142" s="28" t="b">
        <f aca="true">IF(A142="",FALSE(),OR(X142="KRAP",AND(P142="Nodig",IFERROR(TODAY()&gt;=T142-10,FALSE())),AND(P142="Ingediend",ISNUMBER(W142),W142&lt;=5,W142&gt;0),P142="Afgewezen"))</f>
        <v>0</v>
      </c>
      <c r="Z142" s="28" t="b">
        <f aca="false">IF(A142="",FALSE(),AND(M142=TRUE(),OR(X142="NEE",AND(ISNUMBER(W142),W142&lt;0))))</f>
        <v>0</v>
      </c>
      <c r="AA142" s="28" t="b">
        <f aca="true">IF(A142="",FALSE(),AND(N142=TRUE(),OR(P142="Nodig",P142="Ingediend",P142="Afgewezen"),IFERROR(TODAY()&gt;S142,FALSE())))</f>
        <v>0</v>
      </c>
      <c r="AB142" s="29" t="str">
        <f aca="true">IF(A142="","",IF(P142="N.v.t","⚪",IF(OR(P142="Afgerond",P142="Goedgekeurd"),"🟢",IF(Z142=TRUE(),"🔴",IF(AA142=TRUE(),"🔴",IF(Y142=TRUE(),"🟠",IF(AND(F142="G-Schouw",J142=""),IF(P142="Ingediend","🟠",IF(AND(C142&lt;&gt;"",TODAY()&gt;C142-28),"🔴","🟠")),"🟢")))))))</f>
        <v/>
      </c>
      <c r="AC142" s="21"/>
      <c r="AD142" s="21"/>
      <c r="AE142" s="30"/>
      <c r="AF142" s="31"/>
    </row>
    <row r="143" customFormat="false" ht="15" hidden="false" customHeight="false" outlineLevel="0" collapsed="false">
      <c r="A143" s="21"/>
      <c r="B143" s="23" t="str">
        <f aca="false">IF(A143="","",IFERROR(INDEX(tbl_Proj_Naam,MATCH(A143,tbl_Proj_ID,0)),"—"))</f>
        <v/>
      </c>
      <c r="C143" s="24" t="str">
        <f aca="false">IF(A143="","",IFERROR(INDEX(tbl_Proj_GSU,MATCH(A143,tbl_Proj_ID,0)),""))</f>
        <v/>
      </c>
      <c r="D143" s="23" t="str">
        <f aca="false">IF(A143="","",IFERROR(INDEX(tbl_Proj_Rt,MATCH(A143,tbl_Proj_ID,0)),""))</f>
        <v/>
      </c>
      <c r="E143" s="23" t="str">
        <f aca="false">IF(A143="","",IFERROR(INDEX(tbl_Proj_Vt,MATCH(A143,tbl_Proj_ID,0)),""))</f>
        <v/>
      </c>
      <c r="F143" s="21"/>
      <c r="G143" s="21"/>
      <c r="H143" s="21"/>
      <c r="I143" s="23" t="str">
        <f aca="false">IF(OR(F143="",H143=""),"",IFERROR(INDEX(tbl_Keuzes_ItemID,MATCH(LEFT(F143,1)&amp;"|"&amp;G143&amp;"|"&amp;H143,tbl_Keuzes_Key,0)),""))</f>
        <v/>
      </c>
      <c r="J143" s="25" t="str">
        <f aca="false">IFERROR(IF(I143="","",VLOOKUP(I143,Normtijden_Config!$A$4:$S$55,7,FALSE())),"")</f>
        <v/>
      </c>
      <c r="K143" s="23" t="str">
        <f aca="false">IFERROR(IF(I143="","",VLOOKUP(I143,Normtijden_Config!$A$4:$S$55,8,FALSE())),"")</f>
        <v/>
      </c>
      <c r="L143" s="25" t="str">
        <f aca="false">IF(I143="","",IFERROR(  IF(VLOOKUP(I143,Normtijden_Config!$A$4:$S$55,9,FALSE())&lt;&gt;"",     VLOOKUP(I143,Normtijden_Config!$A$4:$S$55,9,FALSE()),     IFERROR(-INDEX(tbl_Offsets_Wd,MATCH(K143&amp;"|"&amp;D143&amp;"|"&amp;E143,tbl_Offsets_Key,0)),"")),""))</f>
        <v/>
      </c>
      <c r="M143" s="23" t="str">
        <f aca="false">IFERROR(IF(I143="","",VLOOKUP(I143,Normtijden_Config!$A$4:$S$55,10,FALSE())),"")</f>
        <v/>
      </c>
      <c r="N143" s="23" t="str">
        <f aca="false">IFERROR(IF(I143="","",VLOOKUP(I143,Normtijden_Config!$A$4:$S$55,11,FALSE())),"")</f>
        <v/>
      </c>
      <c r="O143" s="21"/>
      <c r="P143" s="21"/>
      <c r="Q143" s="26"/>
      <c r="R143" s="26"/>
      <c r="S143" s="24" t="str">
        <f aca="false">IF(OR(C143="",L143=""),"",WORKDAY(C143,-L143))</f>
        <v/>
      </c>
      <c r="T143" s="24" t="str">
        <f aca="false">IF(OR(S143="",J143=""),"",WORKDAY(S143,-J143))</f>
        <v/>
      </c>
      <c r="U143" s="24" t="str">
        <f aca="true">IF(R143&lt;&gt;"",R143,IF(AND(Q143&lt;&gt;"",ISNUMBER(J143)),WORKDAY(Q143,J143),IF(AND(P143="Nodig",ISNUMBER(J143)),WORKDAY(TODAY(),J143),"")))</f>
        <v/>
      </c>
      <c r="V143" s="27" t="n">
        <f aca="false">IF(OR(P143="Afgerond",P143="Goedgekeurd",P143="N.v.t"),0,IF(OR(U143="",L143=""),0,WORKDAY(U143,L143)))</f>
        <v>0</v>
      </c>
      <c r="W143" s="25" t="str">
        <f aca="true">IF(P143="N.v.t","",IF(OR(P143="Afgerond",P143="Goedgekeurd"),"✓",IF(J143="","n.v.t.",IF(Q143="",J143,J143-NETWORKDAYS(Q143,TODAY())+1))))</f>
        <v>n.v.t.</v>
      </c>
      <c r="X143" s="23" t="str">
        <f aca="false">IF(OR(U143="",S143=""),"ONBEKEND",IF(U143&lt;=S143,"JA",IF(U143&lt;=C143,"KRAP","NEE")))</f>
        <v>ONBEKEND</v>
      </c>
      <c r="Y143" s="28" t="b">
        <f aca="true">IF(A143="",FALSE(),OR(X143="KRAP",AND(P143="Nodig",IFERROR(TODAY()&gt;=T143-10,FALSE())),AND(P143="Ingediend",ISNUMBER(W143),W143&lt;=5,W143&gt;0),P143="Afgewezen"))</f>
        <v>0</v>
      </c>
      <c r="Z143" s="28" t="b">
        <f aca="false">IF(A143="",FALSE(),AND(M143=TRUE(),OR(X143="NEE",AND(ISNUMBER(W143),W143&lt;0))))</f>
        <v>0</v>
      </c>
      <c r="AA143" s="28" t="b">
        <f aca="true">IF(A143="",FALSE(),AND(N143=TRUE(),OR(P143="Nodig",P143="Ingediend",P143="Afgewezen"),IFERROR(TODAY()&gt;S143,FALSE())))</f>
        <v>0</v>
      </c>
      <c r="AB143" s="29" t="str">
        <f aca="true">IF(A143="","",IF(P143="N.v.t","⚪",IF(OR(P143="Afgerond",P143="Goedgekeurd"),"🟢",IF(Z143=TRUE(),"🔴",IF(AA143=TRUE(),"🔴",IF(Y143=TRUE(),"🟠",IF(AND(F143="G-Schouw",J143=""),IF(P143="Ingediend","🟠",IF(AND(C143&lt;&gt;"",TODAY()&gt;C143-28),"🔴","🟠")),"🟢")))))))</f>
        <v/>
      </c>
      <c r="AC143" s="21"/>
      <c r="AD143" s="21"/>
      <c r="AE143" s="30"/>
      <c r="AF143" s="31"/>
    </row>
    <row r="144" customFormat="false" ht="15" hidden="false" customHeight="false" outlineLevel="0" collapsed="false">
      <c r="A144" s="21"/>
      <c r="B144" s="23" t="str">
        <f aca="false">IF(A144="","",IFERROR(INDEX(tbl_Proj_Naam,MATCH(A144,tbl_Proj_ID,0)),"—"))</f>
        <v/>
      </c>
      <c r="C144" s="24" t="str">
        <f aca="false">IF(A144="","",IFERROR(INDEX(tbl_Proj_GSU,MATCH(A144,tbl_Proj_ID,0)),""))</f>
        <v/>
      </c>
      <c r="D144" s="23" t="str">
        <f aca="false">IF(A144="","",IFERROR(INDEX(tbl_Proj_Rt,MATCH(A144,tbl_Proj_ID,0)),""))</f>
        <v/>
      </c>
      <c r="E144" s="23" t="str">
        <f aca="false">IF(A144="","",IFERROR(INDEX(tbl_Proj_Vt,MATCH(A144,tbl_Proj_ID,0)),""))</f>
        <v/>
      </c>
      <c r="F144" s="21"/>
      <c r="G144" s="21"/>
      <c r="H144" s="21"/>
      <c r="I144" s="23" t="str">
        <f aca="false">IF(OR(F144="",H144=""),"",IFERROR(INDEX(tbl_Keuzes_ItemID,MATCH(LEFT(F144,1)&amp;"|"&amp;G144&amp;"|"&amp;H144,tbl_Keuzes_Key,0)),""))</f>
        <v/>
      </c>
      <c r="J144" s="25" t="str">
        <f aca="false">IFERROR(IF(I144="","",VLOOKUP(I144,Normtijden_Config!$A$4:$S$55,7,FALSE())),"")</f>
        <v/>
      </c>
      <c r="K144" s="23" t="str">
        <f aca="false">IFERROR(IF(I144="","",VLOOKUP(I144,Normtijden_Config!$A$4:$S$55,8,FALSE())),"")</f>
        <v/>
      </c>
      <c r="L144" s="25" t="str">
        <f aca="false">IF(I144="","",IFERROR(  IF(VLOOKUP(I144,Normtijden_Config!$A$4:$S$55,9,FALSE())&lt;&gt;"",     VLOOKUP(I144,Normtijden_Config!$A$4:$S$55,9,FALSE()),     IFERROR(-INDEX(tbl_Offsets_Wd,MATCH(K144&amp;"|"&amp;D144&amp;"|"&amp;E144,tbl_Offsets_Key,0)),"")),""))</f>
        <v/>
      </c>
      <c r="M144" s="23" t="str">
        <f aca="false">IFERROR(IF(I144="","",VLOOKUP(I144,Normtijden_Config!$A$4:$S$55,10,FALSE())),"")</f>
        <v/>
      </c>
      <c r="N144" s="23" t="str">
        <f aca="false">IFERROR(IF(I144="","",VLOOKUP(I144,Normtijden_Config!$A$4:$S$55,11,FALSE())),"")</f>
        <v/>
      </c>
      <c r="O144" s="21"/>
      <c r="P144" s="21"/>
      <c r="Q144" s="26"/>
      <c r="R144" s="26"/>
      <c r="S144" s="24" t="str">
        <f aca="false">IF(OR(C144="",L144=""),"",WORKDAY(C144,-L144))</f>
        <v/>
      </c>
      <c r="T144" s="24" t="str">
        <f aca="false">IF(OR(S144="",J144=""),"",WORKDAY(S144,-J144))</f>
        <v/>
      </c>
      <c r="U144" s="24" t="str">
        <f aca="true">IF(R144&lt;&gt;"",R144,IF(AND(Q144&lt;&gt;"",ISNUMBER(J144)),WORKDAY(Q144,J144),IF(AND(P144="Nodig",ISNUMBER(J144)),WORKDAY(TODAY(),J144),"")))</f>
        <v/>
      </c>
      <c r="V144" s="27" t="n">
        <f aca="false">IF(OR(P144="Afgerond",P144="Goedgekeurd",P144="N.v.t"),0,IF(OR(U144="",L144=""),0,WORKDAY(U144,L144)))</f>
        <v>0</v>
      </c>
      <c r="W144" s="25" t="str">
        <f aca="true">IF(P144="N.v.t","",IF(OR(P144="Afgerond",P144="Goedgekeurd"),"✓",IF(J144="","n.v.t.",IF(Q144="",J144,J144-NETWORKDAYS(Q144,TODAY())+1))))</f>
        <v>n.v.t.</v>
      </c>
      <c r="X144" s="23" t="str">
        <f aca="false">IF(OR(U144="",S144=""),"ONBEKEND",IF(U144&lt;=S144,"JA",IF(U144&lt;=C144,"KRAP","NEE")))</f>
        <v>ONBEKEND</v>
      </c>
      <c r="Y144" s="28" t="b">
        <f aca="true">IF(A144="",FALSE(),OR(X144="KRAP",AND(P144="Nodig",IFERROR(TODAY()&gt;=T144-10,FALSE())),AND(P144="Ingediend",ISNUMBER(W144),W144&lt;=5,W144&gt;0),P144="Afgewezen"))</f>
        <v>0</v>
      </c>
      <c r="Z144" s="28" t="b">
        <f aca="false">IF(A144="",FALSE(),AND(M144=TRUE(),OR(X144="NEE",AND(ISNUMBER(W144),W144&lt;0))))</f>
        <v>0</v>
      </c>
      <c r="AA144" s="28" t="b">
        <f aca="true">IF(A144="",FALSE(),AND(N144=TRUE(),OR(P144="Nodig",P144="Ingediend",P144="Afgewezen"),IFERROR(TODAY()&gt;S144,FALSE())))</f>
        <v>0</v>
      </c>
      <c r="AB144" s="29" t="str">
        <f aca="true">IF(A144="","",IF(P144="N.v.t","⚪",IF(OR(P144="Afgerond",P144="Goedgekeurd"),"🟢",IF(Z144=TRUE(),"🔴",IF(AA144=TRUE(),"🔴",IF(Y144=TRUE(),"🟠",IF(AND(F144="G-Schouw",J144=""),IF(P144="Ingediend","🟠",IF(AND(C144&lt;&gt;"",TODAY()&gt;C144-28),"🔴","🟠")),"🟢")))))))</f>
        <v/>
      </c>
      <c r="AC144" s="21"/>
      <c r="AD144" s="21"/>
      <c r="AE144" s="30"/>
      <c r="AF144" s="31"/>
    </row>
    <row r="145" customFormat="false" ht="15" hidden="false" customHeight="false" outlineLevel="0" collapsed="false">
      <c r="A145" s="21"/>
      <c r="B145" s="23" t="str">
        <f aca="false">IF(A145="","",IFERROR(INDEX(tbl_Proj_Naam,MATCH(A145,tbl_Proj_ID,0)),"—"))</f>
        <v/>
      </c>
      <c r="C145" s="24" t="str">
        <f aca="false">IF(A145="","",IFERROR(INDEX(tbl_Proj_GSU,MATCH(A145,tbl_Proj_ID,0)),""))</f>
        <v/>
      </c>
      <c r="D145" s="23" t="str">
        <f aca="false">IF(A145="","",IFERROR(INDEX(tbl_Proj_Rt,MATCH(A145,tbl_Proj_ID,0)),""))</f>
        <v/>
      </c>
      <c r="E145" s="23" t="str">
        <f aca="false">IF(A145="","",IFERROR(INDEX(tbl_Proj_Vt,MATCH(A145,tbl_Proj_ID,0)),""))</f>
        <v/>
      </c>
      <c r="F145" s="21"/>
      <c r="G145" s="21"/>
      <c r="H145" s="21"/>
      <c r="I145" s="23" t="str">
        <f aca="false">IF(OR(F145="",H145=""),"",IFERROR(INDEX(tbl_Keuzes_ItemID,MATCH(LEFT(F145,1)&amp;"|"&amp;G145&amp;"|"&amp;H145,tbl_Keuzes_Key,0)),""))</f>
        <v/>
      </c>
      <c r="J145" s="25" t="str">
        <f aca="false">IFERROR(IF(I145="","",VLOOKUP(I145,Normtijden_Config!$A$4:$S$55,7,FALSE())),"")</f>
        <v/>
      </c>
      <c r="K145" s="23" t="str">
        <f aca="false">IFERROR(IF(I145="","",VLOOKUP(I145,Normtijden_Config!$A$4:$S$55,8,FALSE())),"")</f>
        <v/>
      </c>
      <c r="L145" s="25" t="str">
        <f aca="false">IF(I145="","",IFERROR(  IF(VLOOKUP(I145,Normtijden_Config!$A$4:$S$55,9,FALSE())&lt;&gt;"",     VLOOKUP(I145,Normtijden_Config!$A$4:$S$55,9,FALSE()),     IFERROR(-INDEX(tbl_Offsets_Wd,MATCH(K145&amp;"|"&amp;D145&amp;"|"&amp;E145,tbl_Offsets_Key,0)),"")),""))</f>
        <v/>
      </c>
      <c r="M145" s="23" t="str">
        <f aca="false">IFERROR(IF(I145="","",VLOOKUP(I145,Normtijden_Config!$A$4:$S$55,10,FALSE())),"")</f>
        <v/>
      </c>
      <c r="N145" s="23" t="str">
        <f aca="false">IFERROR(IF(I145="","",VLOOKUP(I145,Normtijden_Config!$A$4:$S$55,11,FALSE())),"")</f>
        <v/>
      </c>
      <c r="O145" s="21"/>
      <c r="P145" s="21"/>
      <c r="Q145" s="26"/>
      <c r="R145" s="26"/>
      <c r="S145" s="24" t="str">
        <f aca="false">IF(OR(C145="",L145=""),"",WORKDAY(C145,-L145))</f>
        <v/>
      </c>
      <c r="T145" s="24" t="str">
        <f aca="false">IF(OR(S145="",J145=""),"",WORKDAY(S145,-J145))</f>
        <v/>
      </c>
      <c r="U145" s="24" t="str">
        <f aca="true">IF(R145&lt;&gt;"",R145,IF(AND(Q145&lt;&gt;"",ISNUMBER(J145)),WORKDAY(Q145,J145),IF(AND(P145="Nodig",ISNUMBER(J145)),WORKDAY(TODAY(),J145),"")))</f>
        <v/>
      </c>
      <c r="V145" s="27" t="n">
        <f aca="false">IF(OR(P145="Afgerond",P145="Goedgekeurd",P145="N.v.t"),0,IF(OR(U145="",L145=""),0,WORKDAY(U145,L145)))</f>
        <v>0</v>
      </c>
      <c r="W145" s="25" t="str">
        <f aca="true">IF(P145="N.v.t","",IF(OR(P145="Afgerond",P145="Goedgekeurd"),"✓",IF(J145="","n.v.t.",IF(Q145="",J145,J145-NETWORKDAYS(Q145,TODAY())+1))))</f>
        <v>n.v.t.</v>
      </c>
      <c r="X145" s="23" t="str">
        <f aca="false">IF(OR(U145="",S145=""),"ONBEKEND",IF(U145&lt;=S145,"JA",IF(U145&lt;=C145,"KRAP","NEE")))</f>
        <v>ONBEKEND</v>
      </c>
      <c r="Y145" s="28" t="b">
        <f aca="true">IF(A145="",FALSE(),OR(X145="KRAP",AND(P145="Nodig",IFERROR(TODAY()&gt;=T145-10,FALSE())),AND(P145="Ingediend",ISNUMBER(W145),W145&lt;=5,W145&gt;0),P145="Afgewezen"))</f>
        <v>0</v>
      </c>
      <c r="Z145" s="28" t="b">
        <f aca="false">IF(A145="",FALSE(),AND(M145=TRUE(),OR(X145="NEE",AND(ISNUMBER(W145),W145&lt;0))))</f>
        <v>0</v>
      </c>
      <c r="AA145" s="28" t="b">
        <f aca="true">IF(A145="",FALSE(),AND(N145=TRUE(),OR(P145="Nodig",P145="Ingediend",P145="Afgewezen"),IFERROR(TODAY()&gt;S145,FALSE())))</f>
        <v>0</v>
      </c>
      <c r="AB145" s="29" t="str">
        <f aca="true">IF(A145="","",IF(P145="N.v.t","⚪",IF(OR(P145="Afgerond",P145="Goedgekeurd"),"🟢",IF(Z145=TRUE(),"🔴",IF(AA145=TRUE(),"🔴",IF(Y145=TRUE(),"🟠",IF(AND(F145="G-Schouw",J145=""),IF(P145="Ingediend","🟠",IF(AND(C145&lt;&gt;"",TODAY()&gt;C145-28),"🔴","🟠")),"🟢")))))))</f>
        <v/>
      </c>
      <c r="AC145" s="21"/>
      <c r="AD145" s="21"/>
      <c r="AE145" s="30"/>
      <c r="AF145" s="31"/>
    </row>
    <row r="146" customFormat="false" ht="15" hidden="false" customHeight="false" outlineLevel="0" collapsed="false">
      <c r="A146" s="21"/>
      <c r="B146" s="23" t="str">
        <f aca="false">IF(A146="","",IFERROR(INDEX(tbl_Proj_Naam,MATCH(A146,tbl_Proj_ID,0)),"—"))</f>
        <v/>
      </c>
      <c r="C146" s="24" t="str">
        <f aca="false">IF(A146="","",IFERROR(INDEX(tbl_Proj_GSU,MATCH(A146,tbl_Proj_ID,0)),""))</f>
        <v/>
      </c>
      <c r="D146" s="23" t="str">
        <f aca="false">IF(A146="","",IFERROR(INDEX(tbl_Proj_Rt,MATCH(A146,tbl_Proj_ID,0)),""))</f>
        <v/>
      </c>
      <c r="E146" s="23" t="str">
        <f aca="false">IF(A146="","",IFERROR(INDEX(tbl_Proj_Vt,MATCH(A146,tbl_Proj_ID,0)),""))</f>
        <v/>
      </c>
      <c r="F146" s="21"/>
      <c r="G146" s="21"/>
      <c r="H146" s="21"/>
      <c r="I146" s="23" t="str">
        <f aca="false">IF(OR(F146="",H146=""),"",IFERROR(INDEX(tbl_Keuzes_ItemID,MATCH(LEFT(F146,1)&amp;"|"&amp;G146&amp;"|"&amp;H146,tbl_Keuzes_Key,0)),""))</f>
        <v/>
      </c>
      <c r="J146" s="25" t="str">
        <f aca="false">IFERROR(IF(I146="","",VLOOKUP(I146,Normtijden_Config!$A$4:$S$55,7,FALSE())),"")</f>
        <v/>
      </c>
      <c r="K146" s="23" t="str">
        <f aca="false">IFERROR(IF(I146="","",VLOOKUP(I146,Normtijden_Config!$A$4:$S$55,8,FALSE())),"")</f>
        <v/>
      </c>
      <c r="L146" s="25" t="str">
        <f aca="false">IF(I146="","",IFERROR(  IF(VLOOKUP(I146,Normtijden_Config!$A$4:$S$55,9,FALSE())&lt;&gt;"",     VLOOKUP(I146,Normtijden_Config!$A$4:$S$55,9,FALSE()),     IFERROR(-INDEX(tbl_Offsets_Wd,MATCH(K146&amp;"|"&amp;D146&amp;"|"&amp;E146,tbl_Offsets_Key,0)),"")),""))</f>
        <v/>
      </c>
      <c r="M146" s="23" t="str">
        <f aca="false">IFERROR(IF(I146="","",VLOOKUP(I146,Normtijden_Config!$A$4:$S$55,10,FALSE())),"")</f>
        <v/>
      </c>
      <c r="N146" s="23" t="str">
        <f aca="false">IFERROR(IF(I146="","",VLOOKUP(I146,Normtijden_Config!$A$4:$S$55,11,FALSE())),"")</f>
        <v/>
      </c>
      <c r="O146" s="21"/>
      <c r="P146" s="21"/>
      <c r="Q146" s="26"/>
      <c r="R146" s="26"/>
      <c r="S146" s="24" t="str">
        <f aca="false">IF(OR(C146="",L146=""),"",WORKDAY(C146,-L146))</f>
        <v/>
      </c>
      <c r="T146" s="24" t="str">
        <f aca="false">IF(OR(S146="",J146=""),"",WORKDAY(S146,-J146))</f>
        <v/>
      </c>
      <c r="U146" s="24" t="str">
        <f aca="true">IF(R146&lt;&gt;"",R146,IF(AND(Q146&lt;&gt;"",ISNUMBER(J146)),WORKDAY(Q146,J146),IF(AND(P146="Nodig",ISNUMBER(J146)),WORKDAY(TODAY(),J146),"")))</f>
        <v/>
      </c>
      <c r="V146" s="27" t="n">
        <f aca="false">IF(OR(P146="Afgerond",P146="Goedgekeurd",P146="N.v.t"),0,IF(OR(U146="",L146=""),0,WORKDAY(U146,L146)))</f>
        <v>0</v>
      </c>
      <c r="W146" s="25" t="str">
        <f aca="true">IF(P146="N.v.t","",IF(OR(P146="Afgerond",P146="Goedgekeurd"),"✓",IF(J146="","n.v.t.",IF(Q146="",J146,J146-NETWORKDAYS(Q146,TODAY())+1))))</f>
        <v>n.v.t.</v>
      </c>
      <c r="X146" s="23" t="str">
        <f aca="false">IF(OR(U146="",S146=""),"ONBEKEND",IF(U146&lt;=S146,"JA",IF(U146&lt;=C146,"KRAP","NEE")))</f>
        <v>ONBEKEND</v>
      </c>
      <c r="Y146" s="28" t="b">
        <f aca="true">IF(A146="",FALSE(),OR(X146="KRAP",AND(P146="Nodig",IFERROR(TODAY()&gt;=T146-10,FALSE())),AND(P146="Ingediend",ISNUMBER(W146),W146&lt;=5,W146&gt;0),P146="Afgewezen"))</f>
        <v>0</v>
      </c>
      <c r="Z146" s="28" t="b">
        <f aca="false">IF(A146="",FALSE(),AND(M146=TRUE(),OR(X146="NEE",AND(ISNUMBER(W146),W146&lt;0))))</f>
        <v>0</v>
      </c>
      <c r="AA146" s="28" t="b">
        <f aca="true">IF(A146="",FALSE(),AND(N146=TRUE(),OR(P146="Nodig",P146="Ingediend",P146="Afgewezen"),IFERROR(TODAY()&gt;S146,FALSE())))</f>
        <v>0</v>
      </c>
      <c r="AB146" s="29" t="str">
        <f aca="true">IF(A146="","",IF(P146="N.v.t","⚪",IF(OR(P146="Afgerond",P146="Goedgekeurd"),"🟢",IF(Z146=TRUE(),"🔴",IF(AA146=TRUE(),"🔴",IF(Y146=TRUE(),"🟠",IF(AND(F146="G-Schouw",J146=""),IF(P146="Ingediend","🟠",IF(AND(C146&lt;&gt;"",TODAY()&gt;C146-28),"🔴","🟠")),"🟢")))))))</f>
        <v/>
      </c>
      <c r="AC146" s="21"/>
      <c r="AD146" s="21"/>
      <c r="AE146" s="30"/>
      <c r="AF146" s="31"/>
    </row>
    <row r="147" customFormat="false" ht="15" hidden="false" customHeight="false" outlineLevel="0" collapsed="false">
      <c r="A147" s="21"/>
      <c r="B147" s="23" t="str">
        <f aca="false">IF(A147="","",IFERROR(INDEX(tbl_Proj_Naam,MATCH(A147,tbl_Proj_ID,0)),"—"))</f>
        <v/>
      </c>
      <c r="C147" s="24" t="str">
        <f aca="false">IF(A147="","",IFERROR(INDEX(tbl_Proj_GSU,MATCH(A147,tbl_Proj_ID,0)),""))</f>
        <v/>
      </c>
      <c r="D147" s="23" t="str">
        <f aca="false">IF(A147="","",IFERROR(INDEX(tbl_Proj_Rt,MATCH(A147,tbl_Proj_ID,0)),""))</f>
        <v/>
      </c>
      <c r="E147" s="23" t="str">
        <f aca="false">IF(A147="","",IFERROR(INDEX(tbl_Proj_Vt,MATCH(A147,tbl_Proj_ID,0)),""))</f>
        <v/>
      </c>
      <c r="F147" s="21"/>
      <c r="G147" s="21"/>
      <c r="H147" s="21"/>
      <c r="I147" s="23" t="str">
        <f aca="false">IF(OR(F147="",H147=""),"",IFERROR(INDEX(tbl_Keuzes_ItemID,MATCH(LEFT(F147,1)&amp;"|"&amp;G147&amp;"|"&amp;H147,tbl_Keuzes_Key,0)),""))</f>
        <v/>
      </c>
      <c r="J147" s="25" t="str">
        <f aca="false">IFERROR(IF(I147="","",VLOOKUP(I147,Normtijden_Config!$A$4:$S$55,7,FALSE())),"")</f>
        <v/>
      </c>
      <c r="K147" s="23" t="str">
        <f aca="false">IFERROR(IF(I147="","",VLOOKUP(I147,Normtijden_Config!$A$4:$S$55,8,FALSE())),"")</f>
        <v/>
      </c>
      <c r="L147" s="25" t="str">
        <f aca="false">IF(I147="","",IFERROR(  IF(VLOOKUP(I147,Normtijden_Config!$A$4:$S$55,9,FALSE())&lt;&gt;"",     VLOOKUP(I147,Normtijden_Config!$A$4:$S$55,9,FALSE()),     IFERROR(-INDEX(tbl_Offsets_Wd,MATCH(K147&amp;"|"&amp;D147&amp;"|"&amp;E147,tbl_Offsets_Key,0)),"")),""))</f>
        <v/>
      </c>
      <c r="M147" s="23" t="str">
        <f aca="false">IFERROR(IF(I147="","",VLOOKUP(I147,Normtijden_Config!$A$4:$S$55,10,FALSE())),"")</f>
        <v/>
      </c>
      <c r="N147" s="23" t="str">
        <f aca="false">IFERROR(IF(I147="","",VLOOKUP(I147,Normtijden_Config!$A$4:$S$55,11,FALSE())),"")</f>
        <v/>
      </c>
      <c r="O147" s="21"/>
      <c r="P147" s="21"/>
      <c r="Q147" s="26"/>
      <c r="R147" s="26"/>
      <c r="S147" s="24" t="str">
        <f aca="false">IF(OR(C147="",L147=""),"",WORKDAY(C147,-L147))</f>
        <v/>
      </c>
      <c r="T147" s="24" t="str">
        <f aca="false">IF(OR(S147="",J147=""),"",WORKDAY(S147,-J147))</f>
        <v/>
      </c>
      <c r="U147" s="24" t="str">
        <f aca="true">IF(R147&lt;&gt;"",R147,IF(AND(Q147&lt;&gt;"",ISNUMBER(J147)),WORKDAY(Q147,J147),IF(AND(P147="Nodig",ISNUMBER(J147)),WORKDAY(TODAY(),J147),"")))</f>
        <v/>
      </c>
      <c r="V147" s="27" t="n">
        <f aca="false">IF(OR(P147="Afgerond",P147="Goedgekeurd",P147="N.v.t"),0,IF(OR(U147="",L147=""),0,WORKDAY(U147,L147)))</f>
        <v>0</v>
      </c>
      <c r="W147" s="25" t="str">
        <f aca="true">IF(P147="N.v.t","",IF(OR(P147="Afgerond",P147="Goedgekeurd"),"✓",IF(J147="","n.v.t.",IF(Q147="",J147,J147-NETWORKDAYS(Q147,TODAY())+1))))</f>
        <v>n.v.t.</v>
      </c>
      <c r="X147" s="23" t="str">
        <f aca="false">IF(OR(U147="",S147=""),"ONBEKEND",IF(U147&lt;=S147,"JA",IF(U147&lt;=C147,"KRAP","NEE")))</f>
        <v>ONBEKEND</v>
      </c>
      <c r="Y147" s="28" t="b">
        <f aca="true">IF(A147="",FALSE(),OR(X147="KRAP",AND(P147="Nodig",IFERROR(TODAY()&gt;=T147-10,FALSE())),AND(P147="Ingediend",ISNUMBER(W147),W147&lt;=5,W147&gt;0),P147="Afgewezen"))</f>
        <v>0</v>
      </c>
      <c r="Z147" s="28" t="b">
        <f aca="false">IF(A147="",FALSE(),AND(M147=TRUE(),OR(X147="NEE",AND(ISNUMBER(W147),W147&lt;0))))</f>
        <v>0</v>
      </c>
      <c r="AA147" s="28" t="b">
        <f aca="true">IF(A147="",FALSE(),AND(N147=TRUE(),OR(P147="Nodig",P147="Ingediend",P147="Afgewezen"),IFERROR(TODAY()&gt;S147,FALSE())))</f>
        <v>0</v>
      </c>
      <c r="AB147" s="29" t="str">
        <f aca="true">IF(A147="","",IF(P147="N.v.t","⚪",IF(OR(P147="Afgerond",P147="Goedgekeurd"),"🟢",IF(Z147=TRUE(),"🔴",IF(AA147=TRUE(),"🔴",IF(Y147=TRUE(),"🟠",IF(AND(F147="G-Schouw",J147=""),IF(P147="Ingediend","🟠",IF(AND(C147&lt;&gt;"",TODAY()&gt;C147-28),"🔴","🟠")),"🟢")))))))</f>
        <v/>
      </c>
      <c r="AC147" s="21"/>
      <c r="AD147" s="21"/>
      <c r="AE147" s="30"/>
      <c r="AF147" s="31"/>
    </row>
    <row r="148" customFormat="false" ht="15" hidden="false" customHeight="false" outlineLevel="0" collapsed="false">
      <c r="A148" s="21"/>
      <c r="B148" s="23" t="str">
        <f aca="false">IF(A148="","",IFERROR(INDEX(tbl_Proj_Naam,MATCH(A148,tbl_Proj_ID,0)),"—"))</f>
        <v/>
      </c>
      <c r="C148" s="24" t="str">
        <f aca="false">IF(A148="","",IFERROR(INDEX(tbl_Proj_GSU,MATCH(A148,tbl_Proj_ID,0)),""))</f>
        <v/>
      </c>
      <c r="D148" s="23" t="str">
        <f aca="false">IF(A148="","",IFERROR(INDEX(tbl_Proj_Rt,MATCH(A148,tbl_Proj_ID,0)),""))</f>
        <v/>
      </c>
      <c r="E148" s="23" t="str">
        <f aca="false">IF(A148="","",IFERROR(INDEX(tbl_Proj_Vt,MATCH(A148,tbl_Proj_ID,0)),""))</f>
        <v/>
      </c>
      <c r="F148" s="21"/>
      <c r="G148" s="21"/>
      <c r="H148" s="21"/>
      <c r="I148" s="23" t="str">
        <f aca="false">IF(OR(F148="",H148=""),"",IFERROR(INDEX(tbl_Keuzes_ItemID,MATCH(LEFT(F148,1)&amp;"|"&amp;G148&amp;"|"&amp;H148,tbl_Keuzes_Key,0)),""))</f>
        <v/>
      </c>
      <c r="J148" s="25" t="str">
        <f aca="false">IFERROR(IF(I148="","",VLOOKUP(I148,Normtijden_Config!$A$4:$S$55,7,FALSE())),"")</f>
        <v/>
      </c>
      <c r="K148" s="23" t="str">
        <f aca="false">IFERROR(IF(I148="","",VLOOKUP(I148,Normtijden_Config!$A$4:$S$55,8,FALSE())),"")</f>
        <v/>
      </c>
      <c r="L148" s="25" t="str">
        <f aca="false">IF(I148="","",IFERROR(  IF(VLOOKUP(I148,Normtijden_Config!$A$4:$S$55,9,FALSE())&lt;&gt;"",     VLOOKUP(I148,Normtijden_Config!$A$4:$S$55,9,FALSE()),     IFERROR(-INDEX(tbl_Offsets_Wd,MATCH(K148&amp;"|"&amp;D148&amp;"|"&amp;E148,tbl_Offsets_Key,0)),"")),""))</f>
        <v/>
      </c>
      <c r="M148" s="23" t="str">
        <f aca="false">IFERROR(IF(I148="","",VLOOKUP(I148,Normtijden_Config!$A$4:$S$55,10,FALSE())),"")</f>
        <v/>
      </c>
      <c r="N148" s="23" t="str">
        <f aca="false">IFERROR(IF(I148="","",VLOOKUP(I148,Normtijden_Config!$A$4:$S$55,11,FALSE())),"")</f>
        <v/>
      </c>
      <c r="O148" s="21"/>
      <c r="P148" s="21"/>
      <c r="Q148" s="26"/>
      <c r="R148" s="26"/>
      <c r="S148" s="24" t="str">
        <f aca="false">IF(OR(C148="",L148=""),"",WORKDAY(C148,-L148))</f>
        <v/>
      </c>
      <c r="T148" s="24" t="str">
        <f aca="false">IF(OR(S148="",J148=""),"",WORKDAY(S148,-J148))</f>
        <v/>
      </c>
      <c r="U148" s="24" t="str">
        <f aca="true">IF(R148&lt;&gt;"",R148,IF(AND(Q148&lt;&gt;"",ISNUMBER(J148)),WORKDAY(Q148,J148),IF(AND(P148="Nodig",ISNUMBER(J148)),WORKDAY(TODAY(),J148),"")))</f>
        <v/>
      </c>
      <c r="V148" s="27" t="n">
        <f aca="false">IF(OR(P148="Afgerond",P148="Goedgekeurd",P148="N.v.t"),0,IF(OR(U148="",L148=""),0,WORKDAY(U148,L148)))</f>
        <v>0</v>
      </c>
      <c r="W148" s="25" t="str">
        <f aca="true">IF(P148="N.v.t","",IF(OR(P148="Afgerond",P148="Goedgekeurd"),"✓",IF(J148="","n.v.t.",IF(Q148="",J148,J148-NETWORKDAYS(Q148,TODAY())+1))))</f>
        <v>n.v.t.</v>
      </c>
      <c r="X148" s="23" t="str">
        <f aca="false">IF(OR(U148="",S148=""),"ONBEKEND",IF(U148&lt;=S148,"JA",IF(U148&lt;=C148,"KRAP","NEE")))</f>
        <v>ONBEKEND</v>
      </c>
      <c r="Y148" s="28" t="b">
        <f aca="true">IF(A148="",FALSE(),OR(X148="KRAP",AND(P148="Nodig",IFERROR(TODAY()&gt;=T148-10,FALSE())),AND(P148="Ingediend",ISNUMBER(W148),W148&lt;=5,W148&gt;0),P148="Afgewezen"))</f>
        <v>0</v>
      </c>
      <c r="Z148" s="28" t="b">
        <f aca="false">IF(A148="",FALSE(),AND(M148=TRUE(),OR(X148="NEE",AND(ISNUMBER(W148),W148&lt;0))))</f>
        <v>0</v>
      </c>
      <c r="AA148" s="28" t="b">
        <f aca="true">IF(A148="",FALSE(),AND(N148=TRUE(),OR(P148="Nodig",P148="Ingediend",P148="Afgewezen"),IFERROR(TODAY()&gt;S148,FALSE())))</f>
        <v>0</v>
      </c>
      <c r="AB148" s="29" t="str">
        <f aca="true">IF(A148="","",IF(P148="N.v.t","⚪",IF(OR(P148="Afgerond",P148="Goedgekeurd"),"🟢",IF(Z148=TRUE(),"🔴",IF(AA148=TRUE(),"🔴",IF(Y148=TRUE(),"🟠",IF(AND(F148="G-Schouw",J148=""),IF(P148="Ingediend","🟠",IF(AND(C148&lt;&gt;"",TODAY()&gt;C148-28),"🔴","🟠")),"🟢")))))))</f>
        <v/>
      </c>
      <c r="AC148" s="21"/>
      <c r="AD148" s="21"/>
      <c r="AE148" s="30"/>
      <c r="AF148" s="31"/>
    </row>
    <row r="149" customFormat="false" ht="15" hidden="false" customHeight="false" outlineLevel="0" collapsed="false">
      <c r="A149" s="21"/>
      <c r="B149" s="23" t="str">
        <f aca="false">IF(A149="","",IFERROR(INDEX(tbl_Proj_Naam,MATCH(A149,tbl_Proj_ID,0)),"—"))</f>
        <v/>
      </c>
      <c r="C149" s="24" t="str">
        <f aca="false">IF(A149="","",IFERROR(INDEX(tbl_Proj_GSU,MATCH(A149,tbl_Proj_ID,0)),""))</f>
        <v/>
      </c>
      <c r="D149" s="23" t="str">
        <f aca="false">IF(A149="","",IFERROR(INDEX(tbl_Proj_Rt,MATCH(A149,tbl_Proj_ID,0)),""))</f>
        <v/>
      </c>
      <c r="E149" s="23" t="str">
        <f aca="false">IF(A149="","",IFERROR(INDEX(tbl_Proj_Vt,MATCH(A149,tbl_Proj_ID,0)),""))</f>
        <v/>
      </c>
      <c r="F149" s="21"/>
      <c r="G149" s="21"/>
      <c r="H149" s="21"/>
      <c r="I149" s="23" t="str">
        <f aca="false">IF(OR(F149="",H149=""),"",IFERROR(INDEX(tbl_Keuzes_ItemID,MATCH(LEFT(F149,1)&amp;"|"&amp;G149&amp;"|"&amp;H149,tbl_Keuzes_Key,0)),""))</f>
        <v/>
      </c>
      <c r="J149" s="25" t="str">
        <f aca="false">IFERROR(IF(I149="","",VLOOKUP(I149,Normtijden_Config!$A$4:$S$55,7,FALSE())),"")</f>
        <v/>
      </c>
      <c r="K149" s="23" t="str">
        <f aca="false">IFERROR(IF(I149="","",VLOOKUP(I149,Normtijden_Config!$A$4:$S$55,8,FALSE())),"")</f>
        <v/>
      </c>
      <c r="L149" s="25" t="str">
        <f aca="false">IF(I149="","",IFERROR(  IF(VLOOKUP(I149,Normtijden_Config!$A$4:$S$55,9,FALSE())&lt;&gt;"",     VLOOKUP(I149,Normtijden_Config!$A$4:$S$55,9,FALSE()),     IFERROR(-INDEX(tbl_Offsets_Wd,MATCH(K149&amp;"|"&amp;D149&amp;"|"&amp;E149,tbl_Offsets_Key,0)),"")),""))</f>
        <v/>
      </c>
      <c r="M149" s="23" t="str">
        <f aca="false">IFERROR(IF(I149="","",VLOOKUP(I149,Normtijden_Config!$A$4:$S$55,10,FALSE())),"")</f>
        <v/>
      </c>
      <c r="N149" s="23" t="str">
        <f aca="false">IFERROR(IF(I149="","",VLOOKUP(I149,Normtijden_Config!$A$4:$S$55,11,FALSE())),"")</f>
        <v/>
      </c>
      <c r="O149" s="21"/>
      <c r="P149" s="21"/>
      <c r="Q149" s="26"/>
      <c r="R149" s="26"/>
      <c r="S149" s="24" t="str">
        <f aca="false">IF(OR(C149="",L149=""),"",WORKDAY(C149,-L149))</f>
        <v/>
      </c>
      <c r="T149" s="24" t="str">
        <f aca="false">IF(OR(S149="",J149=""),"",WORKDAY(S149,-J149))</f>
        <v/>
      </c>
      <c r="U149" s="24" t="str">
        <f aca="true">IF(R149&lt;&gt;"",R149,IF(AND(Q149&lt;&gt;"",ISNUMBER(J149)),WORKDAY(Q149,J149),IF(AND(P149="Nodig",ISNUMBER(J149)),WORKDAY(TODAY(),J149),"")))</f>
        <v/>
      </c>
      <c r="V149" s="27" t="n">
        <f aca="false">IF(OR(P149="Afgerond",P149="Goedgekeurd",P149="N.v.t"),0,IF(OR(U149="",L149=""),0,WORKDAY(U149,L149)))</f>
        <v>0</v>
      </c>
      <c r="W149" s="25" t="str">
        <f aca="true">IF(P149="N.v.t","",IF(OR(P149="Afgerond",P149="Goedgekeurd"),"✓",IF(J149="","n.v.t.",IF(Q149="",J149,J149-NETWORKDAYS(Q149,TODAY())+1))))</f>
        <v>n.v.t.</v>
      </c>
      <c r="X149" s="23" t="str">
        <f aca="false">IF(OR(U149="",S149=""),"ONBEKEND",IF(U149&lt;=S149,"JA",IF(U149&lt;=C149,"KRAP","NEE")))</f>
        <v>ONBEKEND</v>
      </c>
      <c r="Y149" s="28" t="b">
        <f aca="true">IF(A149="",FALSE(),OR(X149="KRAP",AND(P149="Nodig",IFERROR(TODAY()&gt;=T149-10,FALSE())),AND(P149="Ingediend",ISNUMBER(W149),W149&lt;=5,W149&gt;0),P149="Afgewezen"))</f>
        <v>0</v>
      </c>
      <c r="Z149" s="28" t="b">
        <f aca="false">IF(A149="",FALSE(),AND(M149=TRUE(),OR(X149="NEE",AND(ISNUMBER(W149),W149&lt;0))))</f>
        <v>0</v>
      </c>
      <c r="AA149" s="28" t="b">
        <f aca="true">IF(A149="",FALSE(),AND(N149=TRUE(),OR(P149="Nodig",P149="Ingediend",P149="Afgewezen"),IFERROR(TODAY()&gt;S149,FALSE())))</f>
        <v>0</v>
      </c>
      <c r="AB149" s="29" t="str">
        <f aca="true">IF(A149="","",IF(P149="N.v.t","⚪",IF(OR(P149="Afgerond",P149="Goedgekeurd"),"🟢",IF(Z149=TRUE(),"🔴",IF(AA149=TRUE(),"🔴",IF(Y149=TRUE(),"🟠",IF(AND(F149="G-Schouw",J149=""),IF(P149="Ingediend","🟠",IF(AND(C149&lt;&gt;"",TODAY()&gt;C149-28),"🔴","🟠")),"🟢")))))))</f>
        <v/>
      </c>
      <c r="AC149" s="21"/>
      <c r="AD149" s="21"/>
      <c r="AE149" s="30"/>
      <c r="AF149" s="31"/>
    </row>
    <row r="150" customFormat="false" ht="15" hidden="false" customHeight="false" outlineLevel="0" collapsed="false">
      <c r="A150" s="21"/>
      <c r="B150" s="23" t="str">
        <f aca="false">IF(A150="","",IFERROR(INDEX(tbl_Proj_Naam,MATCH(A150,tbl_Proj_ID,0)),"—"))</f>
        <v/>
      </c>
      <c r="C150" s="24" t="str">
        <f aca="false">IF(A150="","",IFERROR(INDEX(tbl_Proj_GSU,MATCH(A150,tbl_Proj_ID,0)),""))</f>
        <v/>
      </c>
      <c r="D150" s="23" t="str">
        <f aca="false">IF(A150="","",IFERROR(INDEX(tbl_Proj_Rt,MATCH(A150,tbl_Proj_ID,0)),""))</f>
        <v/>
      </c>
      <c r="E150" s="23" t="str">
        <f aca="false">IF(A150="","",IFERROR(INDEX(tbl_Proj_Vt,MATCH(A150,tbl_Proj_ID,0)),""))</f>
        <v/>
      </c>
      <c r="F150" s="21"/>
      <c r="G150" s="21"/>
      <c r="H150" s="21"/>
      <c r="I150" s="23" t="str">
        <f aca="false">IF(OR(F150="",H150=""),"",IFERROR(INDEX(tbl_Keuzes_ItemID,MATCH(LEFT(F150,1)&amp;"|"&amp;G150&amp;"|"&amp;H150,tbl_Keuzes_Key,0)),""))</f>
        <v/>
      </c>
      <c r="J150" s="25" t="str">
        <f aca="false">IFERROR(IF(I150="","",VLOOKUP(I150,Normtijden_Config!$A$4:$S$55,7,FALSE())),"")</f>
        <v/>
      </c>
      <c r="K150" s="23" t="str">
        <f aca="false">IFERROR(IF(I150="","",VLOOKUP(I150,Normtijden_Config!$A$4:$S$55,8,FALSE())),"")</f>
        <v/>
      </c>
      <c r="L150" s="25" t="str">
        <f aca="false">IF(I150="","",IFERROR(  IF(VLOOKUP(I150,Normtijden_Config!$A$4:$S$55,9,FALSE())&lt;&gt;"",     VLOOKUP(I150,Normtijden_Config!$A$4:$S$55,9,FALSE()),     IFERROR(-INDEX(tbl_Offsets_Wd,MATCH(K150&amp;"|"&amp;D150&amp;"|"&amp;E150,tbl_Offsets_Key,0)),"")),""))</f>
        <v/>
      </c>
      <c r="M150" s="23" t="str">
        <f aca="false">IFERROR(IF(I150="","",VLOOKUP(I150,Normtijden_Config!$A$4:$S$55,10,FALSE())),"")</f>
        <v/>
      </c>
      <c r="N150" s="23" t="str">
        <f aca="false">IFERROR(IF(I150="","",VLOOKUP(I150,Normtijden_Config!$A$4:$S$55,11,FALSE())),"")</f>
        <v/>
      </c>
      <c r="O150" s="21"/>
      <c r="P150" s="21"/>
      <c r="Q150" s="26"/>
      <c r="R150" s="26"/>
      <c r="S150" s="24" t="str">
        <f aca="false">IF(OR(C150="",L150=""),"",WORKDAY(C150,-L150))</f>
        <v/>
      </c>
      <c r="T150" s="24" t="str">
        <f aca="false">IF(OR(S150="",J150=""),"",WORKDAY(S150,-J150))</f>
        <v/>
      </c>
      <c r="U150" s="24" t="str">
        <f aca="true">IF(R150&lt;&gt;"",R150,IF(AND(Q150&lt;&gt;"",ISNUMBER(J150)),WORKDAY(Q150,J150),IF(AND(P150="Nodig",ISNUMBER(J150)),WORKDAY(TODAY(),J150),"")))</f>
        <v/>
      </c>
      <c r="V150" s="27" t="n">
        <f aca="false">IF(OR(P150="Afgerond",P150="Goedgekeurd",P150="N.v.t"),0,IF(OR(U150="",L150=""),0,WORKDAY(U150,L150)))</f>
        <v>0</v>
      </c>
      <c r="W150" s="25" t="str">
        <f aca="true">IF(P150="N.v.t","",IF(OR(P150="Afgerond",P150="Goedgekeurd"),"✓",IF(J150="","n.v.t.",IF(Q150="",J150,J150-NETWORKDAYS(Q150,TODAY())+1))))</f>
        <v>n.v.t.</v>
      </c>
      <c r="X150" s="23" t="str">
        <f aca="false">IF(OR(U150="",S150=""),"ONBEKEND",IF(U150&lt;=S150,"JA",IF(U150&lt;=C150,"KRAP","NEE")))</f>
        <v>ONBEKEND</v>
      </c>
      <c r="Y150" s="28" t="b">
        <f aca="true">IF(A150="",FALSE(),OR(X150="KRAP",AND(P150="Nodig",IFERROR(TODAY()&gt;=T150-10,FALSE())),AND(P150="Ingediend",ISNUMBER(W150),W150&lt;=5,W150&gt;0),P150="Afgewezen"))</f>
        <v>0</v>
      </c>
      <c r="Z150" s="28" t="b">
        <f aca="false">IF(A150="",FALSE(),AND(M150=TRUE(),OR(X150="NEE",AND(ISNUMBER(W150),W150&lt;0))))</f>
        <v>0</v>
      </c>
      <c r="AA150" s="28" t="b">
        <f aca="true">IF(A150="",FALSE(),AND(N150=TRUE(),OR(P150="Nodig",P150="Ingediend",P150="Afgewezen"),IFERROR(TODAY()&gt;S150,FALSE())))</f>
        <v>0</v>
      </c>
      <c r="AB150" s="29" t="str">
        <f aca="true">IF(A150="","",IF(P150="N.v.t","⚪",IF(OR(P150="Afgerond",P150="Goedgekeurd"),"🟢",IF(Z150=TRUE(),"🔴",IF(AA150=TRUE(),"🔴",IF(Y150=TRUE(),"🟠",IF(AND(F150="G-Schouw",J150=""),IF(P150="Ingediend","🟠",IF(AND(C150&lt;&gt;"",TODAY()&gt;C150-28),"🔴","🟠")),"🟢")))))))</f>
        <v/>
      </c>
      <c r="AC150" s="21"/>
      <c r="AD150" s="21"/>
      <c r="AE150" s="30"/>
      <c r="AF150" s="31"/>
    </row>
    <row r="151" customFormat="false" ht="15" hidden="false" customHeight="false" outlineLevel="0" collapsed="false">
      <c r="A151" s="21"/>
      <c r="B151" s="23" t="str">
        <f aca="false">IF(A151="","",IFERROR(INDEX(tbl_Proj_Naam,MATCH(A151,tbl_Proj_ID,0)),"—"))</f>
        <v/>
      </c>
      <c r="C151" s="24" t="str">
        <f aca="false">IF(A151="","",IFERROR(INDEX(tbl_Proj_GSU,MATCH(A151,tbl_Proj_ID,0)),""))</f>
        <v/>
      </c>
      <c r="D151" s="23" t="str">
        <f aca="false">IF(A151="","",IFERROR(INDEX(tbl_Proj_Rt,MATCH(A151,tbl_Proj_ID,0)),""))</f>
        <v/>
      </c>
      <c r="E151" s="23" t="str">
        <f aca="false">IF(A151="","",IFERROR(INDEX(tbl_Proj_Vt,MATCH(A151,tbl_Proj_ID,0)),""))</f>
        <v/>
      </c>
      <c r="F151" s="21"/>
      <c r="G151" s="21"/>
      <c r="H151" s="21"/>
      <c r="I151" s="23" t="str">
        <f aca="false">IF(OR(F151="",H151=""),"",IFERROR(INDEX(tbl_Keuzes_ItemID,MATCH(LEFT(F151,1)&amp;"|"&amp;G151&amp;"|"&amp;H151,tbl_Keuzes_Key,0)),""))</f>
        <v/>
      </c>
      <c r="J151" s="25" t="str">
        <f aca="false">IFERROR(IF(I151="","",VLOOKUP(I151,Normtijden_Config!$A$4:$S$55,7,FALSE())),"")</f>
        <v/>
      </c>
      <c r="K151" s="23" t="str">
        <f aca="false">IFERROR(IF(I151="","",VLOOKUP(I151,Normtijden_Config!$A$4:$S$55,8,FALSE())),"")</f>
        <v/>
      </c>
      <c r="L151" s="25" t="str">
        <f aca="false">IF(I151="","",IFERROR(  IF(VLOOKUP(I151,Normtijden_Config!$A$4:$S$55,9,FALSE())&lt;&gt;"",     VLOOKUP(I151,Normtijden_Config!$A$4:$S$55,9,FALSE()),     IFERROR(-INDEX(tbl_Offsets_Wd,MATCH(K151&amp;"|"&amp;D151&amp;"|"&amp;E151,tbl_Offsets_Key,0)),"")),""))</f>
        <v/>
      </c>
      <c r="M151" s="23" t="str">
        <f aca="false">IFERROR(IF(I151="","",VLOOKUP(I151,Normtijden_Config!$A$4:$S$55,10,FALSE())),"")</f>
        <v/>
      </c>
      <c r="N151" s="23" t="str">
        <f aca="false">IFERROR(IF(I151="","",VLOOKUP(I151,Normtijden_Config!$A$4:$S$55,11,FALSE())),"")</f>
        <v/>
      </c>
      <c r="O151" s="21"/>
      <c r="P151" s="21"/>
      <c r="Q151" s="26"/>
      <c r="R151" s="26"/>
      <c r="S151" s="24" t="str">
        <f aca="false">IF(OR(C151="",L151=""),"",WORKDAY(C151,-L151))</f>
        <v/>
      </c>
      <c r="T151" s="24" t="str">
        <f aca="false">IF(OR(S151="",J151=""),"",WORKDAY(S151,-J151))</f>
        <v/>
      </c>
      <c r="U151" s="24" t="str">
        <f aca="true">IF(R151&lt;&gt;"",R151,IF(AND(Q151&lt;&gt;"",ISNUMBER(J151)),WORKDAY(Q151,J151),IF(AND(P151="Nodig",ISNUMBER(J151)),WORKDAY(TODAY(),J151),"")))</f>
        <v/>
      </c>
      <c r="V151" s="27" t="n">
        <f aca="false">IF(OR(P151="Afgerond",P151="Goedgekeurd",P151="N.v.t"),0,IF(OR(U151="",L151=""),0,WORKDAY(U151,L151)))</f>
        <v>0</v>
      </c>
      <c r="W151" s="25" t="str">
        <f aca="true">IF(P151="N.v.t","",IF(OR(P151="Afgerond",P151="Goedgekeurd"),"✓",IF(J151="","n.v.t.",IF(Q151="",J151,J151-NETWORKDAYS(Q151,TODAY())+1))))</f>
        <v>n.v.t.</v>
      </c>
      <c r="X151" s="23" t="str">
        <f aca="false">IF(OR(U151="",S151=""),"ONBEKEND",IF(U151&lt;=S151,"JA",IF(U151&lt;=C151,"KRAP","NEE")))</f>
        <v>ONBEKEND</v>
      </c>
      <c r="Y151" s="28" t="b">
        <f aca="true">IF(A151="",FALSE(),OR(X151="KRAP",AND(P151="Nodig",IFERROR(TODAY()&gt;=T151-10,FALSE())),AND(P151="Ingediend",ISNUMBER(W151),W151&lt;=5,W151&gt;0),P151="Afgewezen"))</f>
        <v>0</v>
      </c>
      <c r="Z151" s="28" t="b">
        <f aca="false">IF(A151="",FALSE(),AND(M151=TRUE(),OR(X151="NEE",AND(ISNUMBER(W151),W151&lt;0))))</f>
        <v>0</v>
      </c>
      <c r="AA151" s="28" t="b">
        <f aca="true">IF(A151="",FALSE(),AND(N151=TRUE(),OR(P151="Nodig",P151="Ingediend",P151="Afgewezen"),IFERROR(TODAY()&gt;S151,FALSE())))</f>
        <v>0</v>
      </c>
      <c r="AB151" s="29" t="str">
        <f aca="true">IF(A151="","",IF(P151="N.v.t","⚪",IF(OR(P151="Afgerond",P151="Goedgekeurd"),"🟢",IF(Z151=TRUE(),"🔴",IF(AA151=TRUE(),"🔴",IF(Y151=TRUE(),"🟠",IF(AND(F151="G-Schouw",J151=""),IF(P151="Ingediend","🟠",IF(AND(C151&lt;&gt;"",TODAY()&gt;C151-28),"🔴","🟠")),"🟢")))))))</f>
        <v/>
      </c>
      <c r="AC151" s="21"/>
      <c r="AD151" s="21"/>
      <c r="AE151" s="30"/>
      <c r="AF151" s="31"/>
    </row>
    <row r="152" customFormat="false" ht="15" hidden="false" customHeight="false" outlineLevel="0" collapsed="false">
      <c r="A152" s="21"/>
      <c r="B152" s="23" t="str">
        <f aca="false">IF(A152="","",IFERROR(INDEX(tbl_Proj_Naam,MATCH(A152,tbl_Proj_ID,0)),"—"))</f>
        <v/>
      </c>
      <c r="C152" s="24" t="str">
        <f aca="false">IF(A152="","",IFERROR(INDEX(tbl_Proj_GSU,MATCH(A152,tbl_Proj_ID,0)),""))</f>
        <v/>
      </c>
      <c r="D152" s="23" t="str">
        <f aca="false">IF(A152="","",IFERROR(INDEX(tbl_Proj_Rt,MATCH(A152,tbl_Proj_ID,0)),""))</f>
        <v/>
      </c>
      <c r="E152" s="23" t="str">
        <f aca="false">IF(A152="","",IFERROR(INDEX(tbl_Proj_Vt,MATCH(A152,tbl_Proj_ID,0)),""))</f>
        <v/>
      </c>
      <c r="F152" s="21"/>
      <c r="G152" s="21"/>
      <c r="H152" s="21"/>
      <c r="I152" s="23" t="str">
        <f aca="false">IF(OR(F152="",H152=""),"",IFERROR(INDEX(tbl_Keuzes_ItemID,MATCH(LEFT(F152,1)&amp;"|"&amp;G152&amp;"|"&amp;H152,tbl_Keuzes_Key,0)),""))</f>
        <v/>
      </c>
      <c r="J152" s="25" t="str">
        <f aca="false">IFERROR(IF(I152="","",VLOOKUP(I152,Normtijden_Config!$A$4:$S$55,7,FALSE())),"")</f>
        <v/>
      </c>
      <c r="K152" s="23" t="str">
        <f aca="false">IFERROR(IF(I152="","",VLOOKUP(I152,Normtijden_Config!$A$4:$S$55,8,FALSE())),"")</f>
        <v/>
      </c>
      <c r="L152" s="25" t="str">
        <f aca="false">IF(I152="","",IFERROR(  IF(VLOOKUP(I152,Normtijden_Config!$A$4:$S$55,9,FALSE())&lt;&gt;"",     VLOOKUP(I152,Normtijden_Config!$A$4:$S$55,9,FALSE()),     IFERROR(-INDEX(tbl_Offsets_Wd,MATCH(K152&amp;"|"&amp;D152&amp;"|"&amp;E152,tbl_Offsets_Key,0)),"")),""))</f>
        <v/>
      </c>
      <c r="M152" s="23" t="str">
        <f aca="false">IFERROR(IF(I152="","",VLOOKUP(I152,Normtijden_Config!$A$4:$S$55,10,FALSE())),"")</f>
        <v/>
      </c>
      <c r="N152" s="23" t="str">
        <f aca="false">IFERROR(IF(I152="","",VLOOKUP(I152,Normtijden_Config!$A$4:$S$55,11,FALSE())),"")</f>
        <v/>
      </c>
      <c r="O152" s="21"/>
      <c r="P152" s="21"/>
      <c r="Q152" s="26"/>
      <c r="R152" s="26"/>
      <c r="S152" s="24" t="str">
        <f aca="false">IF(OR(C152="",L152=""),"",WORKDAY(C152,-L152))</f>
        <v/>
      </c>
      <c r="T152" s="24" t="str">
        <f aca="false">IF(OR(S152="",J152=""),"",WORKDAY(S152,-J152))</f>
        <v/>
      </c>
      <c r="U152" s="24" t="str">
        <f aca="true">IF(R152&lt;&gt;"",R152,IF(AND(Q152&lt;&gt;"",ISNUMBER(J152)),WORKDAY(Q152,J152),IF(AND(P152="Nodig",ISNUMBER(J152)),WORKDAY(TODAY(),J152),"")))</f>
        <v/>
      </c>
      <c r="V152" s="27" t="n">
        <f aca="false">IF(OR(P152="Afgerond",P152="Goedgekeurd",P152="N.v.t"),0,IF(OR(U152="",L152=""),0,WORKDAY(U152,L152)))</f>
        <v>0</v>
      </c>
      <c r="W152" s="25" t="str">
        <f aca="true">IF(P152="N.v.t","",IF(OR(P152="Afgerond",P152="Goedgekeurd"),"✓",IF(J152="","n.v.t.",IF(Q152="",J152,J152-NETWORKDAYS(Q152,TODAY())+1))))</f>
        <v>n.v.t.</v>
      </c>
      <c r="X152" s="23" t="str">
        <f aca="false">IF(OR(U152="",S152=""),"ONBEKEND",IF(U152&lt;=S152,"JA",IF(U152&lt;=C152,"KRAP","NEE")))</f>
        <v>ONBEKEND</v>
      </c>
      <c r="Y152" s="28" t="b">
        <f aca="true">IF(A152="",FALSE(),OR(X152="KRAP",AND(P152="Nodig",IFERROR(TODAY()&gt;=T152-10,FALSE())),AND(P152="Ingediend",ISNUMBER(W152),W152&lt;=5,W152&gt;0),P152="Afgewezen"))</f>
        <v>0</v>
      </c>
      <c r="Z152" s="28" t="b">
        <f aca="false">IF(A152="",FALSE(),AND(M152=TRUE(),OR(X152="NEE",AND(ISNUMBER(W152),W152&lt;0))))</f>
        <v>0</v>
      </c>
      <c r="AA152" s="28" t="b">
        <f aca="true">IF(A152="",FALSE(),AND(N152=TRUE(),OR(P152="Nodig",P152="Ingediend",P152="Afgewezen"),IFERROR(TODAY()&gt;S152,FALSE())))</f>
        <v>0</v>
      </c>
      <c r="AB152" s="29" t="str">
        <f aca="true">IF(A152="","",IF(P152="N.v.t","⚪",IF(OR(P152="Afgerond",P152="Goedgekeurd"),"🟢",IF(Z152=TRUE(),"🔴",IF(AA152=TRUE(),"🔴",IF(Y152=TRUE(),"🟠",IF(AND(F152="G-Schouw",J152=""),IF(P152="Ingediend","🟠",IF(AND(C152&lt;&gt;"",TODAY()&gt;C152-28),"🔴","🟠")),"🟢")))))))</f>
        <v/>
      </c>
      <c r="AC152" s="21"/>
      <c r="AD152" s="21"/>
      <c r="AE152" s="30"/>
      <c r="AF152" s="31"/>
    </row>
    <row r="153" customFormat="false" ht="15" hidden="false" customHeight="false" outlineLevel="0" collapsed="false">
      <c r="A153" s="21"/>
      <c r="B153" s="23" t="str">
        <f aca="false">IF(A153="","",IFERROR(INDEX(tbl_Proj_Naam,MATCH(A153,tbl_Proj_ID,0)),"—"))</f>
        <v/>
      </c>
      <c r="C153" s="24" t="str">
        <f aca="false">IF(A153="","",IFERROR(INDEX(tbl_Proj_GSU,MATCH(A153,tbl_Proj_ID,0)),""))</f>
        <v/>
      </c>
      <c r="D153" s="23" t="str">
        <f aca="false">IF(A153="","",IFERROR(INDEX(tbl_Proj_Rt,MATCH(A153,tbl_Proj_ID,0)),""))</f>
        <v/>
      </c>
      <c r="E153" s="23" t="str">
        <f aca="false">IF(A153="","",IFERROR(INDEX(tbl_Proj_Vt,MATCH(A153,tbl_Proj_ID,0)),""))</f>
        <v/>
      </c>
      <c r="F153" s="21"/>
      <c r="G153" s="21"/>
      <c r="H153" s="21"/>
      <c r="I153" s="23" t="str">
        <f aca="false">IF(OR(F153="",H153=""),"",IFERROR(INDEX(tbl_Keuzes_ItemID,MATCH(LEFT(F153,1)&amp;"|"&amp;G153&amp;"|"&amp;H153,tbl_Keuzes_Key,0)),""))</f>
        <v/>
      </c>
      <c r="J153" s="25" t="str">
        <f aca="false">IFERROR(IF(I153="","",VLOOKUP(I153,Normtijden_Config!$A$4:$S$55,7,FALSE())),"")</f>
        <v/>
      </c>
      <c r="K153" s="23" t="str">
        <f aca="false">IFERROR(IF(I153="","",VLOOKUP(I153,Normtijden_Config!$A$4:$S$55,8,FALSE())),"")</f>
        <v/>
      </c>
      <c r="L153" s="25" t="str">
        <f aca="false">IF(I153="","",IFERROR(  IF(VLOOKUP(I153,Normtijden_Config!$A$4:$S$55,9,FALSE())&lt;&gt;"",     VLOOKUP(I153,Normtijden_Config!$A$4:$S$55,9,FALSE()),     IFERROR(-INDEX(tbl_Offsets_Wd,MATCH(K153&amp;"|"&amp;D153&amp;"|"&amp;E153,tbl_Offsets_Key,0)),"")),""))</f>
        <v/>
      </c>
      <c r="M153" s="23" t="str">
        <f aca="false">IFERROR(IF(I153="","",VLOOKUP(I153,Normtijden_Config!$A$4:$S$55,10,FALSE())),"")</f>
        <v/>
      </c>
      <c r="N153" s="23" t="str">
        <f aca="false">IFERROR(IF(I153="","",VLOOKUP(I153,Normtijden_Config!$A$4:$S$55,11,FALSE())),"")</f>
        <v/>
      </c>
      <c r="O153" s="21"/>
      <c r="P153" s="21"/>
      <c r="Q153" s="26"/>
      <c r="R153" s="26"/>
      <c r="S153" s="24" t="str">
        <f aca="false">IF(OR(C153="",L153=""),"",WORKDAY(C153,-L153))</f>
        <v/>
      </c>
      <c r="T153" s="24" t="str">
        <f aca="false">IF(OR(S153="",J153=""),"",WORKDAY(S153,-J153))</f>
        <v/>
      </c>
      <c r="U153" s="24" t="str">
        <f aca="true">IF(R153&lt;&gt;"",R153,IF(AND(Q153&lt;&gt;"",ISNUMBER(J153)),WORKDAY(Q153,J153),IF(AND(P153="Nodig",ISNUMBER(J153)),WORKDAY(TODAY(),J153),"")))</f>
        <v/>
      </c>
      <c r="V153" s="27" t="n">
        <f aca="false">IF(OR(P153="Afgerond",P153="Goedgekeurd",P153="N.v.t"),0,IF(OR(U153="",L153=""),0,WORKDAY(U153,L153)))</f>
        <v>0</v>
      </c>
      <c r="W153" s="25" t="str">
        <f aca="true">IF(P153="N.v.t","",IF(OR(P153="Afgerond",P153="Goedgekeurd"),"✓",IF(J153="","n.v.t.",IF(Q153="",J153,J153-NETWORKDAYS(Q153,TODAY())+1))))</f>
        <v>n.v.t.</v>
      </c>
      <c r="X153" s="23" t="str">
        <f aca="false">IF(OR(U153="",S153=""),"ONBEKEND",IF(U153&lt;=S153,"JA",IF(U153&lt;=C153,"KRAP","NEE")))</f>
        <v>ONBEKEND</v>
      </c>
      <c r="Y153" s="28" t="b">
        <f aca="true">IF(A153="",FALSE(),OR(X153="KRAP",AND(P153="Nodig",IFERROR(TODAY()&gt;=T153-10,FALSE())),AND(P153="Ingediend",ISNUMBER(W153),W153&lt;=5,W153&gt;0),P153="Afgewezen"))</f>
        <v>0</v>
      </c>
      <c r="Z153" s="28" t="b">
        <f aca="false">IF(A153="",FALSE(),AND(M153=TRUE(),OR(X153="NEE",AND(ISNUMBER(W153),W153&lt;0))))</f>
        <v>0</v>
      </c>
      <c r="AA153" s="28" t="b">
        <f aca="true">IF(A153="",FALSE(),AND(N153=TRUE(),OR(P153="Nodig",P153="Ingediend",P153="Afgewezen"),IFERROR(TODAY()&gt;S153,FALSE())))</f>
        <v>0</v>
      </c>
      <c r="AB153" s="29" t="str">
        <f aca="true">IF(A153="","",IF(P153="N.v.t","⚪",IF(OR(P153="Afgerond",P153="Goedgekeurd"),"🟢",IF(Z153=TRUE(),"🔴",IF(AA153=TRUE(),"🔴",IF(Y153=TRUE(),"🟠",IF(AND(F153="G-Schouw",J153=""),IF(P153="Ingediend","🟠",IF(AND(C153&lt;&gt;"",TODAY()&gt;C153-28),"🔴","🟠")),"🟢")))))))</f>
        <v/>
      </c>
      <c r="AC153" s="21"/>
      <c r="AD153" s="21"/>
      <c r="AE153" s="30"/>
      <c r="AF153" s="31"/>
    </row>
    <row r="154" customFormat="false" ht="15" hidden="false" customHeight="false" outlineLevel="0" collapsed="false">
      <c r="A154" s="21"/>
      <c r="B154" s="23" t="str">
        <f aca="false">IF(A154="","",IFERROR(INDEX(tbl_Proj_Naam,MATCH(A154,tbl_Proj_ID,0)),"—"))</f>
        <v/>
      </c>
      <c r="C154" s="24" t="str">
        <f aca="false">IF(A154="","",IFERROR(INDEX(tbl_Proj_GSU,MATCH(A154,tbl_Proj_ID,0)),""))</f>
        <v/>
      </c>
      <c r="D154" s="23" t="str">
        <f aca="false">IF(A154="","",IFERROR(INDEX(tbl_Proj_Rt,MATCH(A154,tbl_Proj_ID,0)),""))</f>
        <v/>
      </c>
      <c r="E154" s="23" t="str">
        <f aca="false">IF(A154="","",IFERROR(INDEX(tbl_Proj_Vt,MATCH(A154,tbl_Proj_ID,0)),""))</f>
        <v/>
      </c>
      <c r="F154" s="21"/>
      <c r="G154" s="21"/>
      <c r="H154" s="21"/>
      <c r="I154" s="23" t="str">
        <f aca="false">IF(OR(F154="",H154=""),"",IFERROR(INDEX(tbl_Keuzes_ItemID,MATCH(LEFT(F154,1)&amp;"|"&amp;G154&amp;"|"&amp;H154,tbl_Keuzes_Key,0)),""))</f>
        <v/>
      </c>
      <c r="J154" s="25" t="str">
        <f aca="false">IFERROR(IF(I154="","",VLOOKUP(I154,Normtijden_Config!$A$4:$S$55,7,FALSE())),"")</f>
        <v/>
      </c>
      <c r="K154" s="23" t="str">
        <f aca="false">IFERROR(IF(I154="","",VLOOKUP(I154,Normtijden_Config!$A$4:$S$55,8,FALSE())),"")</f>
        <v/>
      </c>
      <c r="L154" s="25" t="str">
        <f aca="false">IF(I154="","",IFERROR(  IF(VLOOKUP(I154,Normtijden_Config!$A$4:$S$55,9,FALSE())&lt;&gt;"",     VLOOKUP(I154,Normtijden_Config!$A$4:$S$55,9,FALSE()),     IFERROR(-INDEX(tbl_Offsets_Wd,MATCH(K154&amp;"|"&amp;D154&amp;"|"&amp;E154,tbl_Offsets_Key,0)),"")),""))</f>
        <v/>
      </c>
      <c r="M154" s="23" t="str">
        <f aca="false">IFERROR(IF(I154="","",VLOOKUP(I154,Normtijden_Config!$A$4:$S$55,10,FALSE())),"")</f>
        <v/>
      </c>
      <c r="N154" s="23" t="str">
        <f aca="false">IFERROR(IF(I154="","",VLOOKUP(I154,Normtijden_Config!$A$4:$S$55,11,FALSE())),"")</f>
        <v/>
      </c>
      <c r="O154" s="21"/>
      <c r="P154" s="21"/>
      <c r="Q154" s="26"/>
      <c r="R154" s="26"/>
      <c r="S154" s="24" t="str">
        <f aca="false">IF(OR(C154="",L154=""),"",WORKDAY(C154,-L154))</f>
        <v/>
      </c>
      <c r="T154" s="24" t="str">
        <f aca="false">IF(OR(S154="",J154=""),"",WORKDAY(S154,-J154))</f>
        <v/>
      </c>
      <c r="U154" s="24" t="str">
        <f aca="true">IF(R154&lt;&gt;"",R154,IF(AND(Q154&lt;&gt;"",ISNUMBER(J154)),WORKDAY(Q154,J154),IF(AND(P154="Nodig",ISNUMBER(J154)),WORKDAY(TODAY(),J154),"")))</f>
        <v/>
      </c>
      <c r="V154" s="27" t="n">
        <f aca="false">IF(OR(P154="Afgerond",P154="Goedgekeurd",P154="N.v.t"),0,IF(OR(U154="",L154=""),0,WORKDAY(U154,L154)))</f>
        <v>0</v>
      </c>
      <c r="W154" s="25" t="str">
        <f aca="true">IF(P154="N.v.t","",IF(OR(P154="Afgerond",P154="Goedgekeurd"),"✓",IF(J154="","n.v.t.",IF(Q154="",J154,J154-NETWORKDAYS(Q154,TODAY())+1))))</f>
        <v>n.v.t.</v>
      </c>
      <c r="X154" s="23" t="str">
        <f aca="false">IF(OR(U154="",S154=""),"ONBEKEND",IF(U154&lt;=S154,"JA",IF(U154&lt;=C154,"KRAP","NEE")))</f>
        <v>ONBEKEND</v>
      </c>
      <c r="Y154" s="28" t="b">
        <f aca="true">IF(A154="",FALSE(),OR(X154="KRAP",AND(P154="Nodig",IFERROR(TODAY()&gt;=T154-10,FALSE())),AND(P154="Ingediend",ISNUMBER(W154),W154&lt;=5,W154&gt;0),P154="Afgewezen"))</f>
        <v>0</v>
      </c>
      <c r="Z154" s="28" t="b">
        <f aca="false">IF(A154="",FALSE(),AND(M154=TRUE(),OR(X154="NEE",AND(ISNUMBER(W154),W154&lt;0))))</f>
        <v>0</v>
      </c>
      <c r="AA154" s="28" t="b">
        <f aca="true">IF(A154="",FALSE(),AND(N154=TRUE(),OR(P154="Nodig",P154="Ingediend",P154="Afgewezen"),IFERROR(TODAY()&gt;S154,FALSE())))</f>
        <v>0</v>
      </c>
      <c r="AB154" s="29" t="str">
        <f aca="true">IF(A154="","",IF(P154="N.v.t","⚪",IF(OR(P154="Afgerond",P154="Goedgekeurd"),"🟢",IF(Z154=TRUE(),"🔴",IF(AA154=TRUE(),"🔴",IF(Y154=TRUE(),"🟠",IF(AND(F154="G-Schouw",J154=""),IF(P154="Ingediend","🟠",IF(AND(C154&lt;&gt;"",TODAY()&gt;C154-28),"🔴","🟠")),"🟢")))))))</f>
        <v/>
      </c>
      <c r="AC154" s="21"/>
      <c r="AD154" s="21"/>
      <c r="AE154" s="30"/>
      <c r="AF154" s="31"/>
    </row>
    <row r="155" customFormat="false" ht="15" hidden="false" customHeight="false" outlineLevel="0" collapsed="false">
      <c r="A155" s="21"/>
      <c r="B155" s="23" t="str">
        <f aca="false">IF(A155="","",IFERROR(INDEX(tbl_Proj_Naam,MATCH(A155,tbl_Proj_ID,0)),"—"))</f>
        <v/>
      </c>
      <c r="C155" s="24" t="str">
        <f aca="false">IF(A155="","",IFERROR(INDEX(tbl_Proj_GSU,MATCH(A155,tbl_Proj_ID,0)),""))</f>
        <v/>
      </c>
      <c r="D155" s="23" t="str">
        <f aca="false">IF(A155="","",IFERROR(INDEX(tbl_Proj_Rt,MATCH(A155,tbl_Proj_ID,0)),""))</f>
        <v/>
      </c>
      <c r="E155" s="23" t="str">
        <f aca="false">IF(A155="","",IFERROR(INDEX(tbl_Proj_Vt,MATCH(A155,tbl_Proj_ID,0)),""))</f>
        <v/>
      </c>
      <c r="F155" s="21"/>
      <c r="G155" s="21"/>
      <c r="H155" s="21"/>
      <c r="I155" s="23" t="str">
        <f aca="false">IF(OR(F155="",H155=""),"",IFERROR(INDEX(tbl_Keuzes_ItemID,MATCH(LEFT(F155,1)&amp;"|"&amp;G155&amp;"|"&amp;H155,tbl_Keuzes_Key,0)),""))</f>
        <v/>
      </c>
      <c r="J155" s="25" t="str">
        <f aca="false">IFERROR(IF(I155="","",VLOOKUP(I155,Normtijden_Config!$A$4:$S$55,7,FALSE())),"")</f>
        <v/>
      </c>
      <c r="K155" s="23" t="str">
        <f aca="false">IFERROR(IF(I155="","",VLOOKUP(I155,Normtijden_Config!$A$4:$S$55,8,FALSE())),"")</f>
        <v/>
      </c>
      <c r="L155" s="25" t="str">
        <f aca="false">IF(I155="","",IFERROR(  IF(VLOOKUP(I155,Normtijden_Config!$A$4:$S$55,9,FALSE())&lt;&gt;"",     VLOOKUP(I155,Normtijden_Config!$A$4:$S$55,9,FALSE()),     IFERROR(-INDEX(tbl_Offsets_Wd,MATCH(K155&amp;"|"&amp;D155&amp;"|"&amp;E155,tbl_Offsets_Key,0)),"")),""))</f>
        <v/>
      </c>
      <c r="M155" s="23" t="str">
        <f aca="false">IFERROR(IF(I155="","",VLOOKUP(I155,Normtijden_Config!$A$4:$S$55,10,FALSE())),"")</f>
        <v/>
      </c>
      <c r="N155" s="23" t="str">
        <f aca="false">IFERROR(IF(I155="","",VLOOKUP(I155,Normtijden_Config!$A$4:$S$55,11,FALSE())),"")</f>
        <v/>
      </c>
      <c r="O155" s="21"/>
      <c r="P155" s="21"/>
      <c r="Q155" s="26"/>
      <c r="R155" s="26"/>
      <c r="S155" s="24" t="str">
        <f aca="false">IF(OR(C155="",L155=""),"",WORKDAY(C155,-L155))</f>
        <v/>
      </c>
      <c r="T155" s="24" t="str">
        <f aca="false">IF(OR(S155="",J155=""),"",WORKDAY(S155,-J155))</f>
        <v/>
      </c>
      <c r="U155" s="24" t="str">
        <f aca="true">IF(R155&lt;&gt;"",R155,IF(AND(Q155&lt;&gt;"",ISNUMBER(J155)),WORKDAY(Q155,J155),IF(AND(P155="Nodig",ISNUMBER(J155)),WORKDAY(TODAY(),J155),"")))</f>
        <v/>
      </c>
      <c r="V155" s="27" t="n">
        <f aca="false">IF(OR(P155="Afgerond",P155="Goedgekeurd",P155="N.v.t"),0,IF(OR(U155="",L155=""),0,WORKDAY(U155,L155)))</f>
        <v>0</v>
      </c>
      <c r="W155" s="25" t="str">
        <f aca="true">IF(P155="N.v.t","",IF(OR(P155="Afgerond",P155="Goedgekeurd"),"✓",IF(J155="","n.v.t.",IF(Q155="",J155,J155-NETWORKDAYS(Q155,TODAY())+1))))</f>
        <v>n.v.t.</v>
      </c>
      <c r="X155" s="23" t="str">
        <f aca="false">IF(OR(U155="",S155=""),"ONBEKEND",IF(U155&lt;=S155,"JA",IF(U155&lt;=C155,"KRAP","NEE")))</f>
        <v>ONBEKEND</v>
      </c>
      <c r="Y155" s="28" t="b">
        <f aca="true">IF(A155="",FALSE(),OR(X155="KRAP",AND(P155="Nodig",IFERROR(TODAY()&gt;=T155-10,FALSE())),AND(P155="Ingediend",ISNUMBER(W155),W155&lt;=5,W155&gt;0),P155="Afgewezen"))</f>
        <v>0</v>
      </c>
      <c r="Z155" s="28" t="b">
        <f aca="false">IF(A155="",FALSE(),AND(M155=TRUE(),OR(X155="NEE",AND(ISNUMBER(W155),W155&lt;0))))</f>
        <v>0</v>
      </c>
      <c r="AA155" s="28" t="b">
        <f aca="true">IF(A155="",FALSE(),AND(N155=TRUE(),OR(P155="Nodig",P155="Ingediend",P155="Afgewezen"),IFERROR(TODAY()&gt;S155,FALSE())))</f>
        <v>0</v>
      </c>
      <c r="AB155" s="29" t="str">
        <f aca="true">IF(A155="","",IF(P155="N.v.t","⚪",IF(OR(P155="Afgerond",P155="Goedgekeurd"),"🟢",IF(Z155=TRUE(),"🔴",IF(AA155=TRUE(),"🔴",IF(Y155=TRUE(),"🟠",IF(AND(F155="G-Schouw",J155=""),IF(P155="Ingediend","🟠",IF(AND(C155&lt;&gt;"",TODAY()&gt;C155-28),"🔴","🟠")),"🟢")))))))</f>
        <v/>
      </c>
      <c r="AC155" s="21"/>
      <c r="AD155" s="21"/>
      <c r="AE155" s="30"/>
      <c r="AF155" s="31"/>
    </row>
    <row r="156" customFormat="false" ht="15" hidden="false" customHeight="false" outlineLevel="0" collapsed="false">
      <c r="A156" s="21"/>
      <c r="B156" s="23" t="str">
        <f aca="false">IF(A156="","",IFERROR(INDEX(tbl_Proj_Naam,MATCH(A156,tbl_Proj_ID,0)),"—"))</f>
        <v/>
      </c>
      <c r="C156" s="24" t="str">
        <f aca="false">IF(A156="","",IFERROR(INDEX(tbl_Proj_GSU,MATCH(A156,tbl_Proj_ID,0)),""))</f>
        <v/>
      </c>
      <c r="D156" s="23" t="str">
        <f aca="false">IF(A156="","",IFERROR(INDEX(tbl_Proj_Rt,MATCH(A156,tbl_Proj_ID,0)),""))</f>
        <v/>
      </c>
      <c r="E156" s="23" t="str">
        <f aca="false">IF(A156="","",IFERROR(INDEX(tbl_Proj_Vt,MATCH(A156,tbl_Proj_ID,0)),""))</f>
        <v/>
      </c>
      <c r="F156" s="21"/>
      <c r="G156" s="21"/>
      <c r="H156" s="21"/>
      <c r="I156" s="23" t="str">
        <f aca="false">IF(OR(F156="",H156=""),"",IFERROR(INDEX(tbl_Keuzes_ItemID,MATCH(LEFT(F156,1)&amp;"|"&amp;G156&amp;"|"&amp;H156,tbl_Keuzes_Key,0)),""))</f>
        <v/>
      </c>
      <c r="J156" s="25" t="str">
        <f aca="false">IFERROR(IF(I156="","",VLOOKUP(I156,Normtijden_Config!$A$4:$S$55,7,FALSE())),"")</f>
        <v/>
      </c>
      <c r="K156" s="23" t="str">
        <f aca="false">IFERROR(IF(I156="","",VLOOKUP(I156,Normtijden_Config!$A$4:$S$55,8,FALSE())),"")</f>
        <v/>
      </c>
      <c r="L156" s="25" t="str">
        <f aca="false">IF(I156="","",IFERROR(  IF(VLOOKUP(I156,Normtijden_Config!$A$4:$S$55,9,FALSE())&lt;&gt;"",     VLOOKUP(I156,Normtijden_Config!$A$4:$S$55,9,FALSE()),     IFERROR(-INDEX(tbl_Offsets_Wd,MATCH(K156&amp;"|"&amp;D156&amp;"|"&amp;E156,tbl_Offsets_Key,0)),"")),""))</f>
        <v/>
      </c>
      <c r="M156" s="23" t="str">
        <f aca="false">IFERROR(IF(I156="","",VLOOKUP(I156,Normtijden_Config!$A$4:$S$55,10,FALSE())),"")</f>
        <v/>
      </c>
      <c r="N156" s="23" t="str">
        <f aca="false">IFERROR(IF(I156="","",VLOOKUP(I156,Normtijden_Config!$A$4:$S$55,11,FALSE())),"")</f>
        <v/>
      </c>
      <c r="O156" s="21"/>
      <c r="P156" s="21"/>
      <c r="Q156" s="26"/>
      <c r="R156" s="26"/>
      <c r="S156" s="24" t="str">
        <f aca="false">IF(OR(C156="",L156=""),"",WORKDAY(C156,-L156))</f>
        <v/>
      </c>
      <c r="T156" s="24" t="str">
        <f aca="false">IF(OR(S156="",J156=""),"",WORKDAY(S156,-J156))</f>
        <v/>
      </c>
      <c r="U156" s="24" t="str">
        <f aca="true">IF(R156&lt;&gt;"",R156,IF(AND(Q156&lt;&gt;"",ISNUMBER(J156)),WORKDAY(Q156,J156),IF(AND(P156="Nodig",ISNUMBER(J156)),WORKDAY(TODAY(),J156),"")))</f>
        <v/>
      </c>
      <c r="V156" s="27" t="n">
        <f aca="false">IF(OR(P156="Afgerond",P156="Goedgekeurd",P156="N.v.t"),0,IF(OR(U156="",L156=""),0,WORKDAY(U156,L156)))</f>
        <v>0</v>
      </c>
      <c r="W156" s="25" t="str">
        <f aca="true">IF(P156="N.v.t","",IF(OR(P156="Afgerond",P156="Goedgekeurd"),"✓",IF(J156="","n.v.t.",IF(Q156="",J156,J156-NETWORKDAYS(Q156,TODAY())+1))))</f>
        <v>n.v.t.</v>
      </c>
      <c r="X156" s="23" t="str">
        <f aca="false">IF(OR(U156="",S156=""),"ONBEKEND",IF(U156&lt;=S156,"JA",IF(U156&lt;=C156,"KRAP","NEE")))</f>
        <v>ONBEKEND</v>
      </c>
      <c r="Y156" s="28" t="b">
        <f aca="true">IF(A156="",FALSE(),OR(X156="KRAP",AND(P156="Nodig",IFERROR(TODAY()&gt;=T156-10,FALSE())),AND(P156="Ingediend",ISNUMBER(W156),W156&lt;=5,W156&gt;0),P156="Afgewezen"))</f>
        <v>0</v>
      </c>
      <c r="Z156" s="28" t="b">
        <f aca="false">IF(A156="",FALSE(),AND(M156=TRUE(),OR(X156="NEE",AND(ISNUMBER(W156),W156&lt;0))))</f>
        <v>0</v>
      </c>
      <c r="AA156" s="28" t="b">
        <f aca="true">IF(A156="",FALSE(),AND(N156=TRUE(),OR(P156="Nodig",P156="Ingediend",P156="Afgewezen"),IFERROR(TODAY()&gt;S156,FALSE())))</f>
        <v>0</v>
      </c>
      <c r="AB156" s="29" t="str">
        <f aca="true">IF(A156="","",IF(P156="N.v.t","⚪",IF(OR(P156="Afgerond",P156="Goedgekeurd"),"🟢",IF(Z156=TRUE(),"🔴",IF(AA156=TRUE(),"🔴",IF(Y156=TRUE(),"🟠",IF(AND(F156="G-Schouw",J156=""),IF(P156="Ingediend","🟠",IF(AND(C156&lt;&gt;"",TODAY()&gt;C156-28),"🔴","🟠")),"🟢")))))))</f>
        <v/>
      </c>
      <c r="AC156" s="21"/>
      <c r="AD156" s="21"/>
      <c r="AE156" s="30"/>
      <c r="AF156" s="31"/>
    </row>
    <row r="157" customFormat="false" ht="15" hidden="false" customHeight="false" outlineLevel="0" collapsed="false">
      <c r="A157" s="21"/>
      <c r="B157" s="23" t="str">
        <f aca="false">IF(A157="","",IFERROR(INDEX(tbl_Proj_Naam,MATCH(A157,tbl_Proj_ID,0)),"—"))</f>
        <v/>
      </c>
      <c r="C157" s="24" t="str">
        <f aca="false">IF(A157="","",IFERROR(INDEX(tbl_Proj_GSU,MATCH(A157,tbl_Proj_ID,0)),""))</f>
        <v/>
      </c>
      <c r="D157" s="23" t="str">
        <f aca="false">IF(A157="","",IFERROR(INDEX(tbl_Proj_Rt,MATCH(A157,tbl_Proj_ID,0)),""))</f>
        <v/>
      </c>
      <c r="E157" s="23" t="str">
        <f aca="false">IF(A157="","",IFERROR(INDEX(tbl_Proj_Vt,MATCH(A157,tbl_Proj_ID,0)),""))</f>
        <v/>
      </c>
      <c r="F157" s="21"/>
      <c r="G157" s="21"/>
      <c r="H157" s="21"/>
      <c r="I157" s="23" t="str">
        <f aca="false">IF(OR(F157="",H157=""),"",IFERROR(INDEX(tbl_Keuzes_ItemID,MATCH(LEFT(F157,1)&amp;"|"&amp;G157&amp;"|"&amp;H157,tbl_Keuzes_Key,0)),""))</f>
        <v/>
      </c>
      <c r="J157" s="25" t="str">
        <f aca="false">IFERROR(IF(I157="","",VLOOKUP(I157,Normtijden_Config!$A$4:$S$55,7,FALSE())),"")</f>
        <v/>
      </c>
      <c r="K157" s="23" t="str">
        <f aca="false">IFERROR(IF(I157="","",VLOOKUP(I157,Normtijden_Config!$A$4:$S$55,8,FALSE())),"")</f>
        <v/>
      </c>
      <c r="L157" s="25" t="str">
        <f aca="false">IF(I157="","",IFERROR(  IF(VLOOKUP(I157,Normtijden_Config!$A$4:$S$55,9,FALSE())&lt;&gt;"",     VLOOKUP(I157,Normtijden_Config!$A$4:$S$55,9,FALSE()),     IFERROR(-INDEX(tbl_Offsets_Wd,MATCH(K157&amp;"|"&amp;D157&amp;"|"&amp;E157,tbl_Offsets_Key,0)),"")),""))</f>
        <v/>
      </c>
      <c r="M157" s="23" t="str">
        <f aca="false">IFERROR(IF(I157="","",VLOOKUP(I157,Normtijden_Config!$A$4:$S$55,10,FALSE())),"")</f>
        <v/>
      </c>
      <c r="N157" s="23" t="str">
        <f aca="false">IFERROR(IF(I157="","",VLOOKUP(I157,Normtijden_Config!$A$4:$S$55,11,FALSE())),"")</f>
        <v/>
      </c>
      <c r="O157" s="21"/>
      <c r="P157" s="21"/>
      <c r="Q157" s="26"/>
      <c r="R157" s="26"/>
      <c r="S157" s="24" t="str">
        <f aca="false">IF(OR(C157="",L157=""),"",WORKDAY(C157,-L157))</f>
        <v/>
      </c>
      <c r="T157" s="24" t="str">
        <f aca="false">IF(OR(S157="",J157=""),"",WORKDAY(S157,-J157))</f>
        <v/>
      </c>
      <c r="U157" s="24" t="str">
        <f aca="true">IF(R157&lt;&gt;"",R157,IF(AND(Q157&lt;&gt;"",ISNUMBER(J157)),WORKDAY(Q157,J157),IF(AND(P157="Nodig",ISNUMBER(J157)),WORKDAY(TODAY(),J157),"")))</f>
        <v/>
      </c>
      <c r="V157" s="27" t="n">
        <f aca="false">IF(OR(P157="Afgerond",P157="Goedgekeurd",P157="N.v.t"),0,IF(OR(U157="",L157=""),0,WORKDAY(U157,L157)))</f>
        <v>0</v>
      </c>
      <c r="W157" s="25" t="str">
        <f aca="true">IF(P157="N.v.t","",IF(OR(P157="Afgerond",P157="Goedgekeurd"),"✓",IF(J157="","n.v.t.",IF(Q157="",J157,J157-NETWORKDAYS(Q157,TODAY())+1))))</f>
        <v>n.v.t.</v>
      </c>
      <c r="X157" s="23" t="str">
        <f aca="false">IF(OR(U157="",S157=""),"ONBEKEND",IF(U157&lt;=S157,"JA",IF(U157&lt;=C157,"KRAP","NEE")))</f>
        <v>ONBEKEND</v>
      </c>
      <c r="Y157" s="28" t="b">
        <f aca="true">IF(A157="",FALSE(),OR(X157="KRAP",AND(P157="Nodig",IFERROR(TODAY()&gt;=T157-10,FALSE())),AND(P157="Ingediend",ISNUMBER(W157),W157&lt;=5,W157&gt;0),P157="Afgewezen"))</f>
        <v>0</v>
      </c>
      <c r="Z157" s="28" t="b">
        <f aca="false">IF(A157="",FALSE(),AND(M157=TRUE(),OR(X157="NEE",AND(ISNUMBER(W157),W157&lt;0))))</f>
        <v>0</v>
      </c>
      <c r="AA157" s="28" t="b">
        <f aca="true">IF(A157="",FALSE(),AND(N157=TRUE(),OR(P157="Nodig",P157="Ingediend",P157="Afgewezen"),IFERROR(TODAY()&gt;S157,FALSE())))</f>
        <v>0</v>
      </c>
      <c r="AB157" s="29" t="str">
        <f aca="true">IF(A157="","",IF(P157="N.v.t","⚪",IF(OR(P157="Afgerond",P157="Goedgekeurd"),"🟢",IF(Z157=TRUE(),"🔴",IF(AA157=TRUE(),"🔴",IF(Y157=TRUE(),"🟠",IF(AND(F157="G-Schouw",J157=""),IF(P157="Ingediend","🟠",IF(AND(C157&lt;&gt;"",TODAY()&gt;C157-28),"🔴","🟠")),"🟢")))))))</f>
        <v/>
      </c>
      <c r="AC157" s="21"/>
      <c r="AD157" s="21"/>
      <c r="AE157" s="30"/>
      <c r="AF157" s="31"/>
    </row>
    <row r="158" customFormat="false" ht="15" hidden="false" customHeight="false" outlineLevel="0" collapsed="false">
      <c r="A158" s="21"/>
      <c r="B158" s="23" t="str">
        <f aca="false">IF(A158="","",IFERROR(INDEX(tbl_Proj_Naam,MATCH(A158,tbl_Proj_ID,0)),"—"))</f>
        <v/>
      </c>
      <c r="C158" s="24" t="str">
        <f aca="false">IF(A158="","",IFERROR(INDEX(tbl_Proj_GSU,MATCH(A158,tbl_Proj_ID,0)),""))</f>
        <v/>
      </c>
      <c r="D158" s="23" t="str">
        <f aca="false">IF(A158="","",IFERROR(INDEX(tbl_Proj_Rt,MATCH(A158,tbl_Proj_ID,0)),""))</f>
        <v/>
      </c>
      <c r="E158" s="23" t="str">
        <f aca="false">IF(A158="","",IFERROR(INDEX(tbl_Proj_Vt,MATCH(A158,tbl_Proj_ID,0)),""))</f>
        <v/>
      </c>
      <c r="F158" s="21"/>
      <c r="G158" s="21"/>
      <c r="H158" s="21"/>
      <c r="I158" s="23" t="str">
        <f aca="false">IF(OR(F158="",H158=""),"",IFERROR(INDEX(tbl_Keuzes_ItemID,MATCH(LEFT(F158,1)&amp;"|"&amp;G158&amp;"|"&amp;H158,tbl_Keuzes_Key,0)),""))</f>
        <v/>
      </c>
      <c r="J158" s="25" t="str">
        <f aca="false">IFERROR(IF(I158="","",VLOOKUP(I158,Normtijden_Config!$A$4:$S$55,7,FALSE())),"")</f>
        <v/>
      </c>
      <c r="K158" s="23" t="str">
        <f aca="false">IFERROR(IF(I158="","",VLOOKUP(I158,Normtijden_Config!$A$4:$S$55,8,FALSE())),"")</f>
        <v/>
      </c>
      <c r="L158" s="25" t="str">
        <f aca="false">IF(I158="","",IFERROR(  IF(VLOOKUP(I158,Normtijden_Config!$A$4:$S$55,9,FALSE())&lt;&gt;"",     VLOOKUP(I158,Normtijden_Config!$A$4:$S$55,9,FALSE()),     IFERROR(-INDEX(tbl_Offsets_Wd,MATCH(K158&amp;"|"&amp;D158&amp;"|"&amp;E158,tbl_Offsets_Key,0)),"")),""))</f>
        <v/>
      </c>
      <c r="M158" s="23" t="str">
        <f aca="false">IFERROR(IF(I158="","",VLOOKUP(I158,Normtijden_Config!$A$4:$S$55,10,FALSE())),"")</f>
        <v/>
      </c>
      <c r="N158" s="23" t="str">
        <f aca="false">IFERROR(IF(I158="","",VLOOKUP(I158,Normtijden_Config!$A$4:$S$55,11,FALSE())),"")</f>
        <v/>
      </c>
      <c r="O158" s="21"/>
      <c r="P158" s="21"/>
      <c r="Q158" s="26"/>
      <c r="R158" s="26"/>
      <c r="S158" s="24" t="str">
        <f aca="false">IF(OR(C158="",L158=""),"",WORKDAY(C158,-L158))</f>
        <v/>
      </c>
      <c r="T158" s="24" t="str">
        <f aca="false">IF(OR(S158="",J158=""),"",WORKDAY(S158,-J158))</f>
        <v/>
      </c>
      <c r="U158" s="24" t="str">
        <f aca="true">IF(R158&lt;&gt;"",R158,IF(AND(Q158&lt;&gt;"",ISNUMBER(J158)),WORKDAY(Q158,J158),IF(AND(P158="Nodig",ISNUMBER(J158)),WORKDAY(TODAY(),J158),"")))</f>
        <v/>
      </c>
      <c r="V158" s="27" t="n">
        <f aca="false">IF(OR(P158="Afgerond",P158="Goedgekeurd",P158="N.v.t"),0,IF(OR(U158="",L158=""),0,WORKDAY(U158,L158)))</f>
        <v>0</v>
      </c>
      <c r="W158" s="25" t="str">
        <f aca="true">IF(P158="N.v.t","",IF(OR(P158="Afgerond",P158="Goedgekeurd"),"✓",IF(J158="","n.v.t.",IF(Q158="",J158,J158-NETWORKDAYS(Q158,TODAY())+1))))</f>
        <v>n.v.t.</v>
      </c>
      <c r="X158" s="23" t="str">
        <f aca="false">IF(OR(U158="",S158=""),"ONBEKEND",IF(U158&lt;=S158,"JA",IF(U158&lt;=C158,"KRAP","NEE")))</f>
        <v>ONBEKEND</v>
      </c>
      <c r="Y158" s="28" t="b">
        <f aca="true">IF(A158="",FALSE(),OR(X158="KRAP",AND(P158="Nodig",IFERROR(TODAY()&gt;=T158-10,FALSE())),AND(P158="Ingediend",ISNUMBER(W158),W158&lt;=5,W158&gt;0),P158="Afgewezen"))</f>
        <v>0</v>
      </c>
      <c r="Z158" s="28" t="b">
        <f aca="false">IF(A158="",FALSE(),AND(M158=TRUE(),OR(X158="NEE",AND(ISNUMBER(W158),W158&lt;0))))</f>
        <v>0</v>
      </c>
      <c r="AA158" s="28" t="b">
        <f aca="true">IF(A158="",FALSE(),AND(N158=TRUE(),OR(P158="Nodig",P158="Ingediend",P158="Afgewezen"),IFERROR(TODAY()&gt;S158,FALSE())))</f>
        <v>0</v>
      </c>
      <c r="AB158" s="29" t="str">
        <f aca="true">IF(A158="","",IF(P158="N.v.t","⚪",IF(OR(P158="Afgerond",P158="Goedgekeurd"),"🟢",IF(Z158=TRUE(),"🔴",IF(AA158=TRUE(),"🔴",IF(Y158=TRUE(),"🟠",IF(AND(F158="G-Schouw",J158=""),IF(P158="Ingediend","🟠",IF(AND(C158&lt;&gt;"",TODAY()&gt;C158-28),"🔴","🟠")),"🟢")))))))</f>
        <v/>
      </c>
      <c r="AC158" s="21"/>
      <c r="AD158" s="21"/>
      <c r="AE158" s="30"/>
      <c r="AF158" s="31"/>
    </row>
    <row r="159" customFormat="false" ht="15" hidden="false" customHeight="false" outlineLevel="0" collapsed="false">
      <c r="A159" s="21"/>
      <c r="B159" s="23" t="str">
        <f aca="false">IF(A159="","",IFERROR(INDEX(tbl_Proj_Naam,MATCH(A159,tbl_Proj_ID,0)),"—"))</f>
        <v/>
      </c>
      <c r="C159" s="24" t="str">
        <f aca="false">IF(A159="","",IFERROR(INDEX(tbl_Proj_GSU,MATCH(A159,tbl_Proj_ID,0)),""))</f>
        <v/>
      </c>
      <c r="D159" s="23" t="str">
        <f aca="false">IF(A159="","",IFERROR(INDEX(tbl_Proj_Rt,MATCH(A159,tbl_Proj_ID,0)),""))</f>
        <v/>
      </c>
      <c r="E159" s="23" t="str">
        <f aca="false">IF(A159="","",IFERROR(INDEX(tbl_Proj_Vt,MATCH(A159,tbl_Proj_ID,0)),""))</f>
        <v/>
      </c>
      <c r="F159" s="21"/>
      <c r="G159" s="21"/>
      <c r="H159" s="21"/>
      <c r="I159" s="23" t="str">
        <f aca="false">IF(OR(F159="",H159=""),"",IFERROR(INDEX(tbl_Keuzes_ItemID,MATCH(LEFT(F159,1)&amp;"|"&amp;G159&amp;"|"&amp;H159,tbl_Keuzes_Key,0)),""))</f>
        <v/>
      </c>
      <c r="J159" s="25" t="str">
        <f aca="false">IFERROR(IF(I159="","",VLOOKUP(I159,Normtijden_Config!$A$4:$S$55,7,FALSE())),"")</f>
        <v/>
      </c>
      <c r="K159" s="23" t="str">
        <f aca="false">IFERROR(IF(I159="","",VLOOKUP(I159,Normtijden_Config!$A$4:$S$55,8,FALSE())),"")</f>
        <v/>
      </c>
      <c r="L159" s="25" t="str">
        <f aca="false">IF(I159="","",IFERROR(  IF(VLOOKUP(I159,Normtijden_Config!$A$4:$S$55,9,FALSE())&lt;&gt;"",     VLOOKUP(I159,Normtijden_Config!$A$4:$S$55,9,FALSE()),     IFERROR(-INDEX(tbl_Offsets_Wd,MATCH(K159&amp;"|"&amp;D159&amp;"|"&amp;E159,tbl_Offsets_Key,0)),"")),""))</f>
        <v/>
      </c>
      <c r="M159" s="23" t="str">
        <f aca="false">IFERROR(IF(I159="","",VLOOKUP(I159,Normtijden_Config!$A$4:$S$55,10,FALSE())),"")</f>
        <v/>
      </c>
      <c r="N159" s="23" t="str">
        <f aca="false">IFERROR(IF(I159="","",VLOOKUP(I159,Normtijden_Config!$A$4:$S$55,11,FALSE())),"")</f>
        <v/>
      </c>
      <c r="O159" s="21"/>
      <c r="P159" s="21"/>
      <c r="Q159" s="26"/>
      <c r="R159" s="26"/>
      <c r="S159" s="24" t="str">
        <f aca="false">IF(OR(C159="",L159=""),"",WORKDAY(C159,-L159))</f>
        <v/>
      </c>
      <c r="T159" s="24" t="str">
        <f aca="false">IF(OR(S159="",J159=""),"",WORKDAY(S159,-J159))</f>
        <v/>
      </c>
      <c r="U159" s="24" t="str">
        <f aca="true">IF(R159&lt;&gt;"",R159,IF(AND(Q159&lt;&gt;"",ISNUMBER(J159)),WORKDAY(Q159,J159),IF(AND(P159="Nodig",ISNUMBER(J159)),WORKDAY(TODAY(),J159),"")))</f>
        <v/>
      </c>
      <c r="V159" s="27" t="n">
        <f aca="false">IF(OR(P159="Afgerond",P159="Goedgekeurd",P159="N.v.t"),0,IF(OR(U159="",L159=""),0,WORKDAY(U159,L159)))</f>
        <v>0</v>
      </c>
      <c r="W159" s="25" t="str">
        <f aca="true">IF(P159="N.v.t","",IF(OR(P159="Afgerond",P159="Goedgekeurd"),"✓",IF(J159="","n.v.t.",IF(Q159="",J159,J159-NETWORKDAYS(Q159,TODAY())+1))))</f>
        <v>n.v.t.</v>
      </c>
      <c r="X159" s="23" t="str">
        <f aca="false">IF(OR(U159="",S159=""),"ONBEKEND",IF(U159&lt;=S159,"JA",IF(U159&lt;=C159,"KRAP","NEE")))</f>
        <v>ONBEKEND</v>
      </c>
      <c r="Y159" s="28" t="b">
        <f aca="true">IF(A159="",FALSE(),OR(X159="KRAP",AND(P159="Nodig",IFERROR(TODAY()&gt;=T159-10,FALSE())),AND(P159="Ingediend",ISNUMBER(W159),W159&lt;=5,W159&gt;0),P159="Afgewezen"))</f>
        <v>0</v>
      </c>
      <c r="Z159" s="28" t="b">
        <f aca="false">IF(A159="",FALSE(),AND(M159=TRUE(),OR(X159="NEE",AND(ISNUMBER(W159),W159&lt;0))))</f>
        <v>0</v>
      </c>
      <c r="AA159" s="28" t="b">
        <f aca="true">IF(A159="",FALSE(),AND(N159=TRUE(),OR(P159="Nodig",P159="Ingediend",P159="Afgewezen"),IFERROR(TODAY()&gt;S159,FALSE())))</f>
        <v>0</v>
      </c>
      <c r="AB159" s="29" t="str">
        <f aca="true">IF(A159="","",IF(P159="N.v.t","⚪",IF(OR(P159="Afgerond",P159="Goedgekeurd"),"🟢",IF(Z159=TRUE(),"🔴",IF(AA159=TRUE(),"🔴",IF(Y159=TRUE(),"🟠",IF(AND(F159="G-Schouw",J159=""),IF(P159="Ingediend","🟠",IF(AND(C159&lt;&gt;"",TODAY()&gt;C159-28),"🔴","🟠")),"🟢")))))))</f>
        <v/>
      </c>
      <c r="AC159" s="21"/>
      <c r="AD159" s="21"/>
      <c r="AE159" s="30"/>
      <c r="AF159" s="31"/>
    </row>
    <row r="160" customFormat="false" ht="15" hidden="false" customHeight="false" outlineLevel="0" collapsed="false">
      <c r="A160" s="21"/>
      <c r="B160" s="23" t="str">
        <f aca="false">IF(A160="","",IFERROR(INDEX(tbl_Proj_Naam,MATCH(A160,tbl_Proj_ID,0)),"—"))</f>
        <v/>
      </c>
      <c r="C160" s="24" t="str">
        <f aca="false">IF(A160="","",IFERROR(INDEX(tbl_Proj_GSU,MATCH(A160,tbl_Proj_ID,0)),""))</f>
        <v/>
      </c>
      <c r="D160" s="23" t="str">
        <f aca="false">IF(A160="","",IFERROR(INDEX(tbl_Proj_Rt,MATCH(A160,tbl_Proj_ID,0)),""))</f>
        <v/>
      </c>
      <c r="E160" s="23" t="str">
        <f aca="false">IF(A160="","",IFERROR(INDEX(tbl_Proj_Vt,MATCH(A160,tbl_Proj_ID,0)),""))</f>
        <v/>
      </c>
      <c r="F160" s="21"/>
      <c r="G160" s="21"/>
      <c r="H160" s="21"/>
      <c r="I160" s="23" t="str">
        <f aca="false">IF(OR(F160="",H160=""),"",IFERROR(INDEX(tbl_Keuzes_ItemID,MATCH(LEFT(F160,1)&amp;"|"&amp;G160&amp;"|"&amp;H160,tbl_Keuzes_Key,0)),""))</f>
        <v/>
      </c>
      <c r="J160" s="25" t="str">
        <f aca="false">IFERROR(IF(I160="","",VLOOKUP(I160,Normtijden_Config!$A$4:$S$55,7,FALSE())),"")</f>
        <v/>
      </c>
      <c r="K160" s="23" t="str">
        <f aca="false">IFERROR(IF(I160="","",VLOOKUP(I160,Normtijden_Config!$A$4:$S$55,8,FALSE())),"")</f>
        <v/>
      </c>
      <c r="L160" s="25" t="str">
        <f aca="false">IF(I160="","",IFERROR(  IF(VLOOKUP(I160,Normtijden_Config!$A$4:$S$55,9,FALSE())&lt;&gt;"",     VLOOKUP(I160,Normtijden_Config!$A$4:$S$55,9,FALSE()),     IFERROR(-INDEX(tbl_Offsets_Wd,MATCH(K160&amp;"|"&amp;D160&amp;"|"&amp;E160,tbl_Offsets_Key,0)),"")),""))</f>
        <v/>
      </c>
      <c r="M160" s="23" t="str">
        <f aca="false">IFERROR(IF(I160="","",VLOOKUP(I160,Normtijden_Config!$A$4:$S$55,10,FALSE())),"")</f>
        <v/>
      </c>
      <c r="N160" s="23" t="str">
        <f aca="false">IFERROR(IF(I160="","",VLOOKUP(I160,Normtijden_Config!$A$4:$S$55,11,FALSE())),"")</f>
        <v/>
      </c>
      <c r="O160" s="21"/>
      <c r="P160" s="21"/>
      <c r="Q160" s="26"/>
      <c r="R160" s="26"/>
      <c r="S160" s="24" t="str">
        <f aca="false">IF(OR(C160="",L160=""),"",WORKDAY(C160,-L160))</f>
        <v/>
      </c>
      <c r="T160" s="24" t="str">
        <f aca="false">IF(OR(S160="",J160=""),"",WORKDAY(S160,-J160))</f>
        <v/>
      </c>
      <c r="U160" s="24" t="str">
        <f aca="true">IF(R160&lt;&gt;"",R160,IF(AND(Q160&lt;&gt;"",ISNUMBER(J160)),WORKDAY(Q160,J160),IF(AND(P160="Nodig",ISNUMBER(J160)),WORKDAY(TODAY(),J160),"")))</f>
        <v/>
      </c>
      <c r="V160" s="27" t="n">
        <f aca="false">IF(OR(P160="Afgerond",P160="Goedgekeurd",P160="N.v.t"),0,IF(OR(U160="",L160=""),0,WORKDAY(U160,L160)))</f>
        <v>0</v>
      </c>
      <c r="W160" s="25" t="str">
        <f aca="true">IF(P160="N.v.t","",IF(OR(P160="Afgerond",P160="Goedgekeurd"),"✓",IF(J160="","n.v.t.",IF(Q160="",J160,J160-NETWORKDAYS(Q160,TODAY())+1))))</f>
        <v>n.v.t.</v>
      </c>
      <c r="X160" s="23" t="str">
        <f aca="false">IF(OR(U160="",S160=""),"ONBEKEND",IF(U160&lt;=S160,"JA",IF(U160&lt;=C160,"KRAP","NEE")))</f>
        <v>ONBEKEND</v>
      </c>
      <c r="Y160" s="28" t="b">
        <f aca="true">IF(A160="",FALSE(),OR(X160="KRAP",AND(P160="Nodig",IFERROR(TODAY()&gt;=T160-10,FALSE())),AND(P160="Ingediend",ISNUMBER(W160),W160&lt;=5,W160&gt;0),P160="Afgewezen"))</f>
        <v>0</v>
      </c>
      <c r="Z160" s="28" t="b">
        <f aca="false">IF(A160="",FALSE(),AND(M160=TRUE(),OR(X160="NEE",AND(ISNUMBER(W160),W160&lt;0))))</f>
        <v>0</v>
      </c>
      <c r="AA160" s="28" t="b">
        <f aca="true">IF(A160="",FALSE(),AND(N160=TRUE(),OR(P160="Nodig",P160="Ingediend",P160="Afgewezen"),IFERROR(TODAY()&gt;S160,FALSE())))</f>
        <v>0</v>
      </c>
      <c r="AB160" s="29" t="str">
        <f aca="true">IF(A160="","",IF(P160="N.v.t","⚪",IF(OR(P160="Afgerond",P160="Goedgekeurd"),"🟢",IF(Z160=TRUE(),"🔴",IF(AA160=TRUE(),"🔴",IF(Y160=TRUE(),"🟠",IF(AND(F160="G-Schouw",J160=""),IF(P160="Ingediend","🟠",IF(AND(C160&lt;&gt;"",TODAY()&gt;C160-28),"🔴","🟠")),"🟢")))))))</f>
        <v/>
      </c>
      <c r="AC160" s="21"/>
      <c r="AD160" s="21"/>
      <c r="AE160" s="30"/>
      <c r="AF160" s="31"/>
    </row>
    <row r="161" customFormat="false" ht="15" hidden="false" customHeight="false" outlineLevel="0" collapsed="false">
      <c r="A161" s="21"/>
      <c r="B161" s="23" t="str">
        <f aca="false">IF(A161="","",IFERROR(INDEX(tbl_Proj_Naam,MATCH(A161,tbl_Proj_ID,0)),"—"))</f>
        <v/>
      </c>
      <c r="C161" s="24" t="str">
        <f aca="false">IF(A161="","",IFERROR(INDEX(tbl_Proj_GSU,MATCH(A161,tbl_Proj_ID,0)),""))</f>
        <v/>
      </c>
      <c r="D161" s="23" t="str">
        <f aca="false">IF(A161="","",IFERROR(INDEX(tbl_Proj_Rt,MATCH(A161,tbl_Proj_ID,0)),""))</f>
        <v/>
      </c>
      <c r="E161" s="23" t="str">
        <f aca="false">IF(A161="","",IFERROR(INDEX(tbl_Proj_Vt,MATCH(A161,tbl_Proj_ID,0)),""))</f>
        <v/>
      </c>
      <c r="F161" s="21"/>
      <c r="G161" s="21"/>
      <c r="H161" s="21"/>
      <c r="I161" s="23" t="str">
        <f aca="false">IF(OR(F161="",H161=""),"",IFERROR(INDEX(tbl_Keuzes_ItemID,MATCH(LEFT(F161,1)&amp;"|"&amp;G161&amp;"|"&amp;H161,tbl_Keuzes_Key,0)),""))</f>
        <v/>
      </c>
      <c r="J161" s="25" t="str">
        <f aca="false">IFERROR(IF(I161="","",VLOOKUP(I161,Normtijden_Config!$A$4:$S$55,7,FALSE())),"")</f>
        <v/>
      </c>
      <c r="K161" s="23" t="str">
        <f aca="false">IFERROR(IF(I161="","",VLOOKUP(I161,Normtijden_Config!$A$4:$S$55,8,FALSE())),"")</f>
        <v/>
      </c>
      <c r="L161" s="25" t="str">
        <f aca="false">IF(I161="","",IFERROR(  IF(VLOOKUP(I161,Normtijden_Config!$A$4:$S$55,9,FALSE())&lt;&gt;"",     VLOOKUP(I161,Normtijden_Config!$A$4:$S$55,9,FALSE()),     IFERROR(-INDEX(tbl_Offsets_Wd,MATCH(K161&amp;"|"&amp;D161&amp;"|"&amp;E161,tbl_Offsets_Key,0)),"")),""))</f>
        <v/>
      </c>
      <c r="M161" s="23" t="str">
        <f aca="false">IFERROR(IF(I161="","",VLOOKUP(I161,Normtijden_Config!$A$4:$S$55,10,FALSE())),"")</f>
        <v/>
      </c>
      <c r="N161" s="23" t="str">
        <f aca="false">IFERROR(IF(I161="","",VLOOKUP(I161,Normtijden_Config!$A$4:$S$55,11,FALSE())),"")</f>
        <v/>
      </c>
      <c r="O161" s="21"/>
      <c r="P161" s="21"/>
      <c r="Q161" s="26"/>
      <c r="R161" s="26"/>
      <c r="S161" s="24" t="str">
        <f aca="false">IF(OR(C161="",L161=""),"",WORKDAY(C161,-L161))</f>
        <v/>
      </c>
      <c r="T161" s="24" t="str">
        <f aca="false">IF(OR(S161="",J161=""),"",WORKDAY(S161,-J161))</f>
        <v/>
      </c>
      <c r="U161" s="24" t="str">
        <f aca="true">IF(R161&lt;&gt;"",R161,IF(AND(Q161&lt;&gt;"",ISNUMBER(J161)),WORKDAY(Q161,J161),IF(AND(P161="Nodig",ISNUMBER(J161)),WORKDAY(TODAY(),J161),"")))</f>
        <v/>
      </c>
      <c r="V161" s="27" t="n">
        <f aca="false">IF(OR(P161="Afgerond",P161="Goedgekeurd",P161="N.v.t"),0,IF(OR(U161="",L161=""),0,WORKDAY(U161,L161)))</f>
        <v>0</v>
      </c>
      <c r="W161" s="25" t="str">
        <f aca="true">IF(P161="N.v.t","",IF(OR(P161="Afgerond",P161="Goedgekeurd"),"✓",IF(J161="","n.v.t.",IF(Q161="",J161,J161-NETWORKDAYS(Q161,TODAY())+1))))</f>
        <v>n.v.t.</v>
      </c>
      <c r="X161" s="23" t="str">
        <f aca="false">IF(OR(U161="",S161=""),"ONBEKEND",IF(U161&lt;=S161,"JA",IF(U161&lt;=C161,"KRAP","NEE")))</f>
        <v>ONBEKEND</v>
      </c>
      <c r="Y161" s="28" t="b">
        <f aca="true">IF(A161="",FALSE(),OR(X161="KRAP",AND(P161="Nodig",IFERROR(TODAY()&gt;=T161-10,FALSE())),AND(P161="Ingediend",ISNUMBER(W161),W161&lt;=5,W161&gt;0),P161="Afgewezen"))</f>
        <v>0</v>
      </c>
      <c r="Z161" s="28" t="b">
        <f aca="false">IF(A161="",FALSE(),AND(M161=TRUE(),OR(X161="NEE",AND(ISNUMBER(W161),W161&lt;0))))</f>
        <v>0</v>
      </c>
      <c r="AA161" s="28" t="b">
        <f aca="true">IF(A161="",FALSE(),AND(N161=TRUE(),OR(P161="Nodig",P161="Ingediend",P161="Afgewezen"),IFERROR(TODAY()&gt;S161,FALSE())))</f>
        <v>0</v>
      </c>
      <c r="AB161" s="29" t="str">
        <f aca="true">IF(A161="","",IF(P161="N.v.t","⚪",IF(OR(P161="Afgerond",P161="Goedgekeurd"),"🟢",IF(Z161=TRUE(),"🔴",IF(AA161=TRUE(),"🔴",IF(Y161=TRUE(),"🟠",IF(AND(F161="G-Schouw",J161=""),IF(P161="Ingediend","🟠",IF(AND(C161&lt;&gt;"",TODAY()&gt;C161-28),"🔴","🟠")),"🟢")))))))</f>
        <v/>
      </c>
      <c r="AC161" s="21"/>
      <c r="AD161" s="21"/>
      <c r="AE161" s="30"/>
      <c r="AF161" s="31"/>
    </row>
    <row r="162" customFormat="false" ht="15" hidden="false" customHeight="false" outlineLevel="0" collapsed="false">
      <c r="A162" s="21"/>
      <c r="B162" s="23" t="str">
        <f aca="false">IF(A162="","",IFERROR(INDEX(tbl_Proj_Naam,MATCH(A162,tbl_Proj_ID,0)),"—"))</f>
        <v/>
      </c>
      <c r="C162" s="24" t="str">
        <f aca="false">IF(A162="","",IFERROR(INDEX(tbl_Proj_GSU,MATCH(A162,tbl_Proj_ID,0)),""))</f>
        <v/>
      </c>
      <c r="D162" s="23" t="str">
        <f aca="false">IF(A162="","",IFERROR(INDEX(tbl_Proj_Rt,MATCH(A162,tbl_Proj_ID,0)),""))</f>
        <v/>
      </c>
      <c r="E162" s="23" t="str">
        <f aca="false">IF(A162="","",IFERROR(INDEX(tbl_Proj_Vt,MATCH(A162,tbl_Proj_ID,0)),""))</f>
        <v/>
      </c>
      <c r="F162" s="21"/>
      <c r="G162" s="21"/>
      <c r="H162" s="21"/>
      <c r="I162" s="23" t="str">
        <f aca="false">IF(OR(F162="",H162=""),"",IFERROR(INDEX(tbl_Keuzes_ItemID,MATCH(LEFT(F162,1)&amp;"|"&amp;G162&amp;"|"&amp;H162,tbl_Keuzes_Key,0)),""))</f>
        <v/>
      </c>
      <c r="J162" s="25" t="str">
        <f aca="false">IFERROR(IF(I162="","",VLOOKUP(I162,Normtijden_Config!$A$4:$S$55,7,FALSE())),"")</f>
        <v/>
      </c>
      <c r="K162" s="23" t="str">
        <f aca="false">IFERROR(IF(I162="","",VLOOKUP(I162,Normtijden_Config!$A$4:$S$55,8,FALSE())),"")</f>
        <v/>
      </c>
      <c r="L162" s="25" t="str">
        <f aca="false">IF(I162="","",IFERROR(  IF(VLOOKUP(I162,Normtijden_Config!$A$4:$S$55,9,FALSE())&lt;&gt;"",     VLOOKUP(I162,Normtijden_Config!$A$4:$S$55,9,FALSE()),     IFERROR(-INDEX(tbl_Offsets_Wd,MATCH(K162&amp;"|"&amp;D162&amp;"|"&amp;E162,tbl_Offsets_Key,0)),"")),""))</f>
        <v/>
      </c>
      <c r="M162" s="23" t="str">
        <f aca="false">IFERROR(IF(I162="","",VLOOKUP(I162,Normtijden_Config!$A$4:$S$55,10,FALSE())),"")</f>
        <v/>
      </c>
      <c r="N162" s="23" t="str">
        <f aca="false">IFERROR(IF(I162="","",VLOOKUP(I162,Normtijden_Config!$A$4:$S$55,11,FALSE())),"")</f>
        <v/>
      </c>
      <c r="O162" s="21"/>
      <c r="P162" s="21"/>
      <c r="Q162" s="26"/>
      <c r="R162" s="26"/>
      <c r="S162" s="24" t="str">
        <f aca="false">IF(OR(C162="",L162=""),"",WORKDAY(C162,-L162))</f>
        <v/>
      </c>
      <c r="T162" s="24" t="str">
        <f aca="false">IF(OR(S162="",J162=""),"",WORKDAY(S162,-J162))</f>
        <v/>
      </c>
      <c r="U162" s="24" t="str">
        <f aca="true">IF(R162&lt;&gt;"",R162,IF(AND(Q162&lt;&gt;"",ISNUMBER(J162)),WORKDAY(Q162,J162),IF(AND(P162="Nodig",ISNUMBER(J162)),WORKDAY(TODAY(),J162),"")))</f>
        <v/>
      </c>
      <c r="V162" s="27" t="n">
        <f aca="false">IF(OR(P162="Afgerond",P162="Goedgekeurd",P162="N.v.t"),0,IF(OR(U162="",L162=""),0,WORKDAY(U162,L162)))</f>
        <v>0</v>
      </c>
      <c r="W162" s="25" t="str">
        <f aca="true">IF(P162="N.v.t","",IF(OR(P162="Afgerond",P162="Goedgekeurd"),"✓",IF(J162="","n.v.t.",IF(Q162="",J162,J162-NETWORKDAYS(Q162,TODAY())+1))))</f>
        <v>n.v.t.</v>
      </c>
      <c r="X162" s="23" t="str">
        <f aca="false">IF(OR(U162="",S162=""),"ONBEKEND",IF(U162&lt;=S162,"JA",IF(U162&lt;=C162,"KRAP","NEE")))</f>
        <v>ONBEKEND</v>
      </c>
      <c r="Y162" s="28" t="b">
        <f aca="true">IF(A162="",FALSE(),OR(X162="KRAP",AND(P162="Nodig",IFERROR(TODAY()&gt;=T162-10,FALSE())),AND(P162="Ingediend",ISNUMBER(W162),W162&lt;=5,W162&gt;0),P162="Afgewezen"))</f>
        <v>0</v>
      </c>
      <c r="Z162" s="28" t="b">
        <f aca="false">IF(A162="",FALSE(),AND(M162=TRUE(),OR(X162="NEE",AND(ISNUMBER(W162),W162&lt;0))))</f>
        <v>0</v>
      </c>
      <c r="AA162" s="28" t="b">
        <f aca="true">IF(A162="",FALSE(),AND(N162=TRUE(),OR(P162="Nodig",P162="Ingediend",P162="Afgewezen"),IFERROR(TODAY()&gt;S162,FALSE())))</f>
        <v>0</v>
      </c>
      <c r="AB162" s="29" t="str">
        <f aca="true">IF(A162="","",IF(P162="N.v.t","⚪",IF(OR(P162="Afgerond",P162="Goedgekeurd"),"🟢",IF(Z162=TRUE(),"🔴",IF(AA162=TRUE(),"🔴",IF(Y162=TRUE(),"🟠",IF(AND(F162="G-Schouw",J162=""),IF(P162="Ingediend","🟠",IF(AND(C162&lt;&gt;"",TODAY()&gt;C162-28),"🔴","🟠")),"🟢")))))))</f>
        <v/>
      </c>
      <c r="AC162" s="21"/>
      <c r="AD162" s="21"/>
      <c r="AE162" s="30"/>
      <c r="AF162" s="31"/>
    </row>
    <row r="163" customFormat="false" ht="15" hidden="false" customHeight="false" outlineLevel="0" collapsed="false">
      <c r="A163" s="21"/>
      <c r="B163" s="23" t="str">
        <f aca="false">IF(A163="","",IFERROR(INDEX(tbl_Proj_Naam,MATCH(A163,tbl_Proj_ID,0)),"—"))</f>
        <v/>
      </c>
      <c r="C163" s="24" t="str">
        <f aca="false">IF(A163="","",IFERROR(INDEX(tbl_Proj_GSU,MATCH(A163,tbl_Proj_ID,0)),""))</f>
        <v/>
      </c>
      <c r="D163" s="23" t="str">
        <f aca="false">IF(A163="","",IFERROR(INDEX(tbl_Proj_Rt,MATCH(A163,tbl_Proj_ID,0)),""))</f>
        <v/>
      </c>
      <c r="E163" s="23" t="str">
        <f aca="false">IF(A163="","",IFERROR(INDEX(tbl_Proj_Vt,MATCH(A163,tbl_Proj_ID,0)),""))</f>
        <v/>
      </c>
      <c r="F163" s="21"/>
      <c r="G163" s="21"/>
      <c r="H163" s="21"/>
      <c r="I163" s="23" t="str">
        <f aca="false">IF(OR(F163="",H163=""),"",IFERROR(INDEX(tbl_Keuzes_ItemID,MATCH(LEFT(F163,1)&amp;"|"&amp;G163&amp;"|"&amp;H163,tbl_Keuzes_Key,0)),""))</f>
        <v/>
      </c>
      <c r="J163" s="25" t="str">
        <f aca="false">IFERROR(IF(I163="","",VLOOKUP(I163,Normtijden_Config!$A$4:$S$55,7,FALSE())),"")</f>
        <v/>
      </c>
      <c r="K163" s="23" t="str">
        <f aca="false">IFERROR(IF(I163="","",VLOOKUP(I163,Normtijden_Config!$A$4:$S$55,8,FALSE())),"")</f>
        <v/>
      </c>
      <c r="L163" s="25" t="str">
        <f aca="false">IF(I163="","",IFERROR(  IF(VLOOKUP(I163,Normtijden_Config!$A$4:$S$55,9,FALSE())&lt;&gt;"",     VLOOKUP(I163,Normtijden_Config!$A$4:$S$55,9,FALSE()),     IFERROR(-INDEX(tbl_Offsets_Wd,MATCH(K163&amp;"|"&amp;D163&amp;"|"&amp;E163,tbl_Offsets_Key,0)),"")),""))</f>
        <v/>
      </c>
      <c r="M163" s="23" t="str">
        <f aca="false">IFERROR(IF(I163="","",VLOOKUP(I163,Normtijden_Config!$A$4:$S$55,10,FALSE())),"")</f>
        <v/>
      </c>
      <c r="N163" s="23" t="str">
        <f aca="false">IFERROR(IF(I163="","",VLOOKUP(I163,Normtijden_Config!$A$4:$S$55,11,FALSE())),"")</f>
        <v/>
      </c>
      <c r="O163" s="21"/>
      <c r="P163" s="21"/>
      <c r="Q163" s="26"/>
      <c r="R163" s="26"/>
      <c r="S163" s="24" t="str">
        <f aca="false">IF(OR(C163="",L163=""),"",WORKDAY(C163,-L163))</f>
        <v/>
      </c>
      <c r="T163" s="24" t="str">
        <f aca="false">IF(OR(S163="",J163=""),"",WORKDAY(S163,-J163))</f>
        <v/>
      </c>
      <c r="U163" s="24" t="str">
        <f aca="true">IF(R163&lt;&gt;"",R163,IF(AND(Q163&lt;&gt;"",ISNUMBER(J163)),WORKDAY(Q163,J163),IF(AND(P163="Nodig",ISNUMBER(J163)),WORKDAY(TODAY(),J163),"")))</f>
        <v/>
      </c>
      <c r="V163" s="27" t="n">
        <f aca="false">IF(OR(P163="Afgerond",P163="Goedgekeurd",P163="N.v.t"),0,IF(OR(U163="",L163=""),0,WORKDAY(U163,L163)))</f>
        <v>0</v>
      </c>
      <c r="W163" s="25" t="str">
        <f aca="true">IF(P163="N.v.t","",IF(OR(P163="Afgerond",P163="Goedgekeurd"),"✓",IF(J163="","n.v.t.",IF(Q163="",J163,J163-NETWORKDAYS(Q163,TODAY())+1))))</f>
        <v>n.v.t.</v>
      </c>
      <c r="X163" s="23" t="str">
        <f aca="false">IF(OR(U163="",S163=""),"ONBEKEND",IF(U163&lt;=S163,"JA",IF(U163&lt;=C163,"KRAP","NEE")))</f>
        <v>ONBEKEND</v>
      </c>
      <c r="Y163" s="28" t="b">
        <f aca="true">IF(A163="",FALSE(),OR(X163="KRAP",AND(P163="Nodig",IFERROR(TODAY()&gt;=T163-10,FALSE())),AND(P163="Ingediend",ISNUMBER(W163),W163&lt;=5,W163&gt;0),P163="Afgewezen"))</f>
        <v>0</v>
      </c>
      <c r="Z163" s="28" t="b">
        <f aca="false">IF(A163="",FALSE(),AND(M163=TRUE(),OR(X163="NEE",AND(ISNUMBER(W163),W163&lt;0))))</f>
        <v>0</v>
      </c>
      <c r="AA163" s="28" t="b">
        <f aca="true">IF(A163="",FALSE(),AND(N163=TRUE(),OR(P163="Nodig",P163="Ingediend",P163="Afgewezen"),IFERROR(TODAY()&gt;S163,FALSE())))</f>
        <v>0</v>
      </c>
      <c r="AB163" s="29" t="str">
        <f aca="true">IF(A163="","",IF(P163="N.v.t","⚪",IF(OR(P163="Afgerond",P163="Goedgekeurd"),"🟢",IF(Z163=TRUE(),"🔴",IF(AA163=TRUE(),"🔴",IF(Y163=TRUE(),"🟠",IF(AND(F163="G-Schouw",J163=""),IF(P163="Ingediend","🟠",IF(AND(C163&lt;&gt;"",TODAY()&gt;C163-28),"🔴","🟠")),"🟢")))))))</f>
        <v/>
      </c>
      <c r="AC163" s="21"/>
      <c r="AD163" s="21"/>
      <c r="AE163" s="30"/>
      <c r="AF163" s="31"/>
    </row>
    <row r="164" customFormat="false" ht="15" hidden="false" customHeight="false" outlineLevel="0" collapsed="false">
      <c r="A164" s="21"/>
      <c r="B164" s="23" t="str">
        <f aca="false">IF(A164="","",IFERROR(INDEX(tbl_Proj_Naam,MATCH(A164,tbl_Proj_ID,0)),"—"))</f>
        <v/>
      </c>
      <c r="C164" s="24" t="str">
        <f aca="false">IF(A164="","",IFERROR(INDEX(tbl_Proj_GSU,MATCH(A164,tbl_Proj_ID,0)),""))</f>
        <v/>
      </c>
      <c r="D164" s="23" t="str">
        <f aca="false">IF(A164="","",IFERROR(INDEX(tbl_Proj_Rt,MATCH(A164,tbl_Proj_ID,0)),""))</f>
        <v/>
      </c>
      <c r="E164" s="23" t="str">
        <f aca="false">IF(A164="","",IFERROR(INDEX(tbl_Proj_Vt,MATCH(A164,tbl_Proj_ID,0)),""))</f>
        <v/>
      </c>
      <c r="F164" s="21"/>
      <c r="G164" s="21"/>
      <c r="H164" s="21"/>
      <c r="I164" s="23" t="str">
        <f aca="false">IF(OR(F164="",H164=""),"",IFERROR(INDEX(tbl_Keuzes_ItemID,MATCH(LEFT(F164,1)&amp;"|"&amp;G164&amp;"|"&amp;H164,tbl_Keuzes_Key,0)),""))</f>
        <v/>
      </c>
      <c r="J164" s="25" t="str">
        <f aca="false">IFERROR(IF(I164="","",VLOOKUP(I164,Normtijden_Config!$A$4:$S$55,7,FALSE())),"")</f>
        <v/>
      </c>
      <c r="K164" s="23" t="str">
        <f aca="false">IFERROR(IF(I164="","",VLOOKUP(I164,Normtijden_Config!$A$4:$S$55,8,FALSE())),"")</f>
        <v/>
      </c>
      <c r="L164" s="25" t="str">
        <f aca="false">IF(I164="","",IFERROR(  IF(VLOOKUP(I164,Normtijden_Config!$A$4:$S$55,9,FALSE())&lt;&gt;"",     VLOOKUP(I164,Normtijden_Config!$A$4:$S$55,9,FALSE()),     IFERROR(-INDEX(tbl_Offsets_Wd,MATCH(K164&amp;"|"&amp;D164&amp;"|"&amp;E164,tbl_Offsets_Key,0)),"")),""))</f>
        <v/>
      </c>
      <c r="M164" s="23" t="str">
        <f aca="false">IFERROR(IF(I164="","",VLOOKUP(I164,Normtijden_Config!$A$4:$S$55,10,FALSE())),"")</f>
        <v/>
      </c>
      <c r="N164" s="23" t="str">
        <f aca="false">IFERROR(IF(I164="","",VLOOKUP(I164,Normtijden_Config!$A$4:$S$55,11,FALSE())),"")</f>
        <v/>
      </c>
      <c r="O164" s="21"/>
      <c r="P164" s="21"/>
      <c r="Q164" s="26"/>
      <c r="R164" s="26"/>
      <c r="S164" s="24" t="str">
        <f aca="false">IF(OR(C164="",L164=""),"",WORKDAY(C164,-L164))</f>
        <v/>
      </c>
      <c r="T164" s="24" t="str">
        <f aca="false">IF(OR(S164="",J164=""),"",WORKDAY(S164,-J164))</f>
        <v/>
      </c>
      <c r="U164" s="24" t="str">
        <f aca="true">IF(R164&lt;&gt;"",R164,IF(AND(Q164&lt;&gt;"",ISNUMBER(J164)),WORKDAY(Q164,J164),IF(AND(P164="Nodig",ISNUMBER(J164)),WORKDAY(TODAY(),J164),"")))</f>
        <v/>
      </c>
      <c r="V164" s="27" t="n">
        <f aca="false">IF(OR(P164="Afgerond",P164="Goedgekeurd",P164="N.v.t"),0,IF(OR(U164="",L164=""),0,WORKDAY(U164,L164)))</f>
        <v>0</v>
      </c>
      <c r="W164" s="25" t="str">
        <f aca="true">IF(P164="N.v.t","",IF(OR(P164="Afgerond",P164="Goedgekeurd"),"✓",IF(J164="","n.v.t.",IF(Q164="",J164,J164-NETWORKDAYS(Q164,TODAY())+1))))</f>
        <v>n.v.t.</v>
      </c>
      <c r="X164" s="23" t="str">
        <f aca="false">IF(OR(U164="",S164=""),"ONBEKEND",IF(U164&lt;=S164,"JA",IF(U164&lt;=C164,"KRAP","NEE")))</f>
        <v>ONBEKEND</v>
      </c>
      <c r="Y164" s="28" t="b">
        <f aca="true">IF(A164="",FALSE(),OR(X164="KRAP",AND(P164="Nodig",IFERROR(TODAY()&gt;=T164-10,FALSE())),AND(P164="Ingediend",ISNUMBER(W164),W164&lt;=5,W164&gt;0),P164="Afgewezen"))</f>
        <v>0</v>
      </c>
      <c r="Z164" s="28" t="b">
        <f aca="false">IF(A164="",FALSE(),AND(M164=TRUE(),OR(X164="NEE",AND(ISNUMBER(W164),W164&lt;0))))</f>
        <v>0</v>
      </c>
      <c r="AA164" s="28" t="b">
        <f aca="true">IF(A164="",FALSE(),AND(N164=TRUE(),OR(P164="Nodig",P164="Ingediend",P164="Afgewezen"),IFERROR(TODAY()&gt;S164,FALSE())))</f>
        <v>0</v>
      </c>
      <c r="AB164" s="29" t="str">
        <f aca="true">IF(A164="","",IF(P164="N.v.t","⚪",IF(OR(P164="Afgerond",P164="Goedgekeurd"),"🟢",IF(Z164=TRUE(),"🔴",IF(AA164=TRUE(),"🔴",IF(Y164=TRUE(),"🟠",IF(AND(F164="G-Schouw",J164=""),IF(P164="Ingediend","🟠",IF(AND(C164&lt;&gt;"",TODAY()&gt;C164-28),"🔴","🟠")),"🟢")))))))</f>
        <v/>
      </c>
      <c r="AC164" s="21"/>
      <c r="AD164" s="21"/>
      <c r="AE164" s="30"/>
      <c r="AF164" s="31"/>
    </row>
    <row r="165" customFormat="false" ht="15" hidden="false" customHeight="false" outlineLevel="0" collapsed="false">
      <c r="A165" s="21"/>
      <c r="B165" s="23" t="str">
        <f aca="false">IF(A165="","",IFERROR(INDEX(tbl_Proj_Naam,MATCH(A165,tbl_Proj_ID,0)),"—"))</f>
        <v/>
      </c>
      <c r="C165" s="24" t="str">
        <f aca="false">IF(A165="","",IFERROR(INDEX(tbl_Proj_GSU,MATCH(A165,tbl_Proj_ID,0)),""))</f>
        <v/>
      </c>
      <c r="D165" s="23" t="str">
        <f aca="false">IF(A165="","",IFERROR(INDEX(tbl_Proj_Rt,MATCH(A165,tbl_Proj_ID,0)),""))</f>
        <v/>
      </c>
      <c r="E165" s="23" t="str">
        <f aca="false">IF(A165="","",IFERROR(INDEX(tbl_Proj_Vt,MATCH(A165,tbl_Proj_ID,0)),""))</f>
        <v/>
      </c>
      <c r="F165" s="21"/>
      <c r="G165" s="21"/>
      <c r="H165" s="21"/>
      <c r="I165" s="23" t="str">
        <f aca="false">IF(OR(F165="",H165=""),"",IFERROR(INDEX(tbl_Keuzes_ItemID,MATCH(LEFT(F165,1)&amp;"|"&amp;G165&amp;"|"&amp;H165,tbl_Keuzes_Key,0)),""))</f>
        <v/>
      </c>
      <c r="J165" s="25" t="str">
        <f aca="false">IFERROR(IF(I165="","",VLOOKUP(I165,Normtijden_Config!$A$4:$S$55,7,FALSE())),"")</f>
        <v/>
      </c>
      <c r="K165" s="23" t="str">
        <f aca="false">IFERROR(IF(I165="","",VLOOKUP(I165,Normtijden_Config!$A$4:$S$55,8,FALSE())),"")</f>
        <v/>
      </c>
      <c r="L165" s="25" t="str">
        <f aca="false">IF(I165="","",IFERROR(  IF(VLOOKUP(I165,Normtijden_Config!$A$4:$S$55,9,FALSE())&lt;&gt;"",     VLOOKUP(I165,Normtijden_Config!$A$4:$S$55,9,FALSE()),     IFERROR(-INDEX(tbl_Offsets_Wd,MATCH(K165&amp;"|"&amp;D165&amp;"|"&amp;E165,tbl_Offsets_Key,0)),"")),""))</f>
        <v/>
      </c>
      <c r="M165" s="23" t="str">
        <f aca="false">IFERROR(IF(I165="","",VLOOKUP(I165,Normtijden_Config!$A$4:$S$55,10,FALSE())),"")</f>
        <v/>
      </c>
      <c r="N165" s="23" t="str">
        <f aca="false">IFERROR(IF(I165="","",VLOOKUP(I165,Normtijden_Config!$A$4:$S$55,11,FALSE())),"")</f>
        <v/>
      </c>
      <c r="O165" s="21"/>
      <c r="P165" s="21"/>
      <c r="Q165" s="26"/>
      <c r="R165" s="26"/>
      <c r="S165" s="24" t="str">
        <f aca="false">IF(OR(C165="",L165=""),"",WORKDAY(C165,-L165))</f>
        <v/>
      </c>
      <c r="T165" s="24" t="str">
        <f aca="false">IF(OR(S165="",J165=""),"",WORKDAY(S165,-J165))</f>
        <v/>
      </c>
      <c r="U165" s="24" t="str">
        <f aca="true">IF(R165&lt;&gt;"",R165,IF(AND(Q165&lt;&gt;"",ISNUMBER(J165)),WORKDAY(Q165,J165),IF(AND(P165="Nodig",ISNUMBER(J165)),WORKDAY(TODAY(),J165),"")))</f>
        <v/>
      </c>
      <c r="V165" s="27" t="n">
        <f aca="false">IF(OR(P165="Afgerond",P165="Goedgekeurd",P165="N.v.t"),0,IF(OR(U165="",L165=""),0,WORKDAY(U165,L165)))</f>
        <v>0</v>
      </c>
      <c r="W165" s="25" t="str">
        <f aca="true">IF(P165="N.v.t","",IF(OR(P165="Afgerond",P165="Goedgekeurd"),"✓",IF(J165="","n.v.t.",IF(Q165="",J165,J165-NETWORKDAYS(Q165,TODAY())+1))))</f>
        <v>n.v.t.</v>
      </c>
      <c r="X165" s="23" t="str">
        <f aca="false">IF(OR(U165="",S165=""),"ONBEKEND",IF(U165&lt;=S165,"JA",IF(U165&lt;=C165,"KRAP","NEE")))</f>
        <v>ONBEKEND</v>
      </c>
      <c r="Y165" s="28" t="b">
        <f aca="true">IF(A165="",FALSE(),OR(X165="KRAP",AND(P165="Nodig",IFERROR(TODAY()&gt;=T165-10,FALSE())),AND(P165="Ingediend",ISNUMBER(W165),W165&lt;=5,W165&gt;0),P165="Afgewezen"))</f>
        <v>0</v>
      </c>
      <c r="Z165" s="28" t="b">
        <f aca="false">IF(A165="",FALSE(),AND(M165=TRUE(),OR(X165="NEE",AND(ISNUMBER(W165),W165&lt;0))))</f>
        <v>0</v>
      </c>
      <c r="AA165" s="28" t="b">
        <f aca="true">IF(A165="",FALSE(),AND(N165=TRUE(),OR(P165="Nodig",P165="Ingediend",P165="Afgewezen"),IFERROR(TODAY()&gt;S165,FALSE())))</f>
        <v>0</v>
      </c>
      <c r="AB165" s="29" t="str">
        <f aca="true">IF(A165="","",IF(P165="N.v.t","⚪",IF(OR(P165="Afgerond",P165="Goedgekeurd"),"🟢",IF(Z165=TRUE(),"🔴",IF(AA165=TRUE(),"🔴",IF(Y165=TRUE(),"🟠",IF(AND(F165="G-Schouw",J165=""),IF(P165="Ingediend","🟠",IF(AND(C165&lt;&gt;"",TODAY()&gt;C165-28),"🔴","🟠")),"🟢")))))))</f>
        <v/>
      </c>
      <c r="AC165" s="21"/>
      <c r="AD165" s="21"/>
      <c r="AE165" s="30"/>
      <c r="AF165" s="31"/>
    </row>
    <row r="166" customFormat="false" ht="15" hidden="false" customHeight="false" outlineLevel="0" collapsed="false">
      <c r="A166" s="21"/>
      <c r="B166" s="23" t="str">
        <f aca="false">IF(A166="","",IFERROR(INDEX(tbl_Proj_Naam,MATCH(A166,tbl_Proj_ID,0)),"—"))</f>
        <v/>
      </c>
      <c r="C166" s="24" t="str">
        <f aca="false">IF(A166="","",IFERROR(INDEX(tbl_Proj_GSU,MATCH(A166,tbl_Proj_ID,0)),""))</f>
        <v/>
      </c>
      <c r="D166" s="23" t="str">
        <f aca="false">IF(A166="","",IFERROR(INDEX(tbl_Proj_Rt,MATCH(A166,tbl_Proj_ID,0)),""))</f>
        <v/>
      </c>
      <c r="E166" s="23" t="str">
        <f aca="false">IF(A166="","",IFERROR(INDEX(tbl_Proj_Vt,MATCH(A166,tbl_Proj_ID,0)),""))</f>
        <v/>
      </c>
      <c r="F166" s="21"/>
      <c r="G166" s="21"/>
      <c r="H166" s="21"/>
      <c r="I166" s="23" t="str">
        <f aca="false">IF(OR(F166="",H166=""),"",IFERROR(INDEX(tbl_Keuzes_ItemID,MATCH(LEFT(F166,1)&amp;"|"&amp;G166&amp;"|"&amp;H166,tbl_Keuzes_Key,0)),""))</f>
        <v/>
      </c>
      <c r="J166" s="25" t="str">
        <f aca="false">IFERROR(IF(I166="","",VLOOKUP(I166,Normtijden_Config!$A$4:$S$55,7,FALSE())),"")</f>
        <v/>
      </c>
      <c r="K166" s="23" t="str">
        <f aca="false">IFERROR(IF(I166="","",VLOOKUP(I166,Normtijden_Config!$A$4:$S$55,8,FALSE())),"")</f>
        <v/>
      </c>
      <c r="L166" s="25" t="str">
        <f aca="false">IF(I166="","",IFERROR(  IF(VLOOKUP(I166,Normtijden_Config!$A$4:$S$55,9,FALSE())&lt;&gt;"",     VLOOKUP(I166,Normtijden_Config!$A$4:$S$55,9,FALSE()),     IFERROR(-INDEX(tbl_Offsets_Wd,MATCH(K166&amp;"|"&amp;D166&amp;"|"&amp;E166,tbl_Offsets_Key,0)),"")),""))</f>
        <v/>
      </c>
      <c r="M166" s="23" t="str">
        <f aca="false">IFERROR(IF(I166="","",VLOOKUP(I166,Normtijden_Config!$A$4:$S$55,10,FALSE())),"")</f>
        <v/>
      </c>
      <c r="N166" s="23" t="str">
        <f aca="false">IFERROR(IF(I166="","",VLOOKUP(I166,Normtijden_Config!$A$4:$S$55,11,FALSE())),"")</f>
        <v/>
      </c>
      <c r="O166" s="21"/>
      <c r="P166" s="21"/>
      <c r="Q166" s="26"/>
      <c r="R166" s="26"/>
      <c r="S166" s="24" t="str">
        <f aca="false">IF(OR(C166="",L166=""),"",WORKDAY(C166,-L166))</f>
        <v/>
      </c>
      <c r="T166" s="24" t="str">
        <f aca="false">IF(OR(S166="",J166=""),"",WORKDAY(S166,-J166))</f>
        <v/>
      </c>
      <c r="U166" s="24" t="str">
        <f aca="true">IF(R166&lt;&gt;"",R166,IF(AND(Q166&lt;&gt;"",ISNUMBER(J166)),WORKDAY(Q166,J166),IF(AND(P166="Nodig",ISNUMBER(J166)),WORKDAY(TODAY(),J166),"")))</f>
        <v/>
      </c>
      <c r="V166" s="27" t="n">
        <f aca="false">IF(OR(P166="Afgerond",P166="Goedgekeurd",P166="N.v.t"),0,IF(OR(U166="",L166=""),0,WORKDAY(U166,L166)))</f>
        <v>0</v>
      </c>
      <c r="W166" s="25" t="str">
        <f aca="true">IF(P166="N.v.t","",IF(OR(P166="Afgerond",P166="Goedgekeurd"),"✓",IF(J166="","n.v.t.",IF(Q166="",J166,J166-NETWORKDAYS(Q166,TODAY())+1))))</f>
        <v>n.v.t.</v>
      </c>
      <c r="X166" s="23" t="str">
        <f aca="false">IF(OR(U166="",S166=""),"ONBEKEND",IF(U166&lt;=S166,"JA",IF(U166&lt;=C166,"KRAP","NEE")))</f>
        <v>ONBEKEND</v>
      </c>
      <c r="Y166" s="28" t="b">
        <f aca="true">IF(A166="",FALSE(),OR(X166="KRAP",AND(P166="Nodig",IFERROR(TODAY()&gt;=T166-10,FALSE())),AND(P166="Ingediend",ISNUMBER(W166),W166&lt;=5,W166&gt;0),P166="Afgewezen"))</f>
        <v>0</v>
      </c>
      <c r="Z166" s="28" t="b">
        <f aca="false">IF(A166="",FALSE(),AND(M166=TRUE(),OR(X166="NEE",AND(ISNUMBER(W166),W166&lt;0))))</f>
        <v>0</v>
      </c>
      <c r="AA166" s="28" t="b">
        <f aca="true">IF(A166="",FALSE(),AND(N166=TRUE(),OR(P166="Nodig",P166="Ingediend",P166="Afgewezen"),IFERROR(TODAY()&gt;S166,FALSE())))</f>
        <v>0</v>
      </c>
      <c r="AB166" s="29" t="str">
        <f aca="true">IF(A166="","",IF(P166="N.v.t","⚪",IF(OR(P166="Afgerond",P166="Goedgekeurd"),"🟢",IF(Z166=TRUE(),"🔴",IF(AA166=TRUE(),"🔴",IF(Y166=TRUE(),"🟠",IF(AND(F166="G-Schouw",J166=""),IF(P166="Ingediend","🟠",IF(AND(C166&lt;&gt;"",TODAY()&gt;C166-28),"🔴","🟠")),"🟢")))))))</f>
        <v/>
      </c>
      <c r="AC166" s="21"/>
      <c r="AD166" s="21"/>
      <c r="AE166" s="30"/>
      <c r="AF166" s="31"/>
    </row>
    <row r="167" customFormat="false" ht="15" hidden="false" customHeight="false" outlineLevel="0" collapsed="false">
      <c r="A167" s="21"/>
      <c r="B167" s="23" t="str">
        <f aca="false">IF(A167="","",IFERROR(INDEX(tbl_Proj_Naam,MATCH(A167,tbl_Proj_ID,0)),"—"))</f>
        <v/>
      </c>
      <c r="C167" s="24" t="str">
        <f aca="false">IF(A167="","",IFERROR(INDEX(tbl_Proj_GSU,MATCH(A167,tbl_Proj_ID,0)),""))</f>
        <v/>
      </c>
      <c r="D167" s="23" t="str">
        <f aca="false">IF(A167="","",IFERROR(INDEX(tbl_Proj_Rt,MATCH(A167,tbl_Proj_ID,0)),""))</f>
        <v/>
      </c>
      <c r="E167" s="23" t="str">
        <f aca="false">IF(A167="","",IFERROR(INDEX(tbl_Proj_Vt,MATCH(A167,tbl_Proj_ID,0)),""))</f>
        <v/>
      </c>
      <c r="F167" s="21"/>
      <c r="G167" s="21"/>
      <c r="H167" s="21"/>
      <c r="I167" s="23" t="str">
        <f aca="false">IF(OR(F167="",H167=""),"",IFERROR(INDEX(tbl_Keuzes_ItemID,MATCH(LEFT(F167,1)&amp;"|"&amp;G167&amp;"|"&amp;H167,tbl_Keuzes_Key,0)),""))</f>
        <v/>
      </c>
      <c r="J167" s="25" t="str">
        <f aca="false">IFERROR(IF(I167="","",VLOOKUP(I167,Normtijden_Config!$A$4:$S$55,7,FALSE())),"")</f>
        <v/>
      </c>
      <c r="K167" s="23" t="str">
        <f aca="false">IFERROR(IF(I167="","",VLOOKUP(I167,Normtijden_Config!$A$4:$S$55,8,FALSE())),"")</f>
        <v/>
      </c>
      <c r="L167" s="25" t="str">
        <f aca="false">IF(I167="","",IFERROR(  IF(VLOOKUP(I167,Normtijden_Config!$A$4:$S$55,9,FALSE())&lt;&gt;"",     VLOOKUP(I167,Normtijden_Config!$A$4:$S$55,9,FALSE()),     IFERROR(-INDEX(tbl_Offsets_Wd,MATCH(K167&amp;"|"&amp;D167&amp;"|"&amp;E167,tbl_Offsets_Key,0)),"")),""))</f>
        <v/>
      </c>
      <c r="M167" s="23" t="str">
        <f aca="false">IFERROR(IF(I167="","",VLOOKUP(I167,Normtijden_Config!$A$4:$S$55,10,FALSE())),"")</f>
        <v/>
      </c>
      <c r="N167" s="23" t="str">
        <f aca="false">IFERROR(IF(I167="","",VLOOKUP(I167,Normtijden_Config!$A$4:$S$55,11,FALSE())),"")</f>
        <v/>
      </c>
      <c r="O167" s="21"/>
      <c r="P167" s="21"/>
      <c r="Q167" s="26"/>
      <c r="R167" s="26"/>
      <c r="S167" s="24" t="str">
        <f aca="false">IF(OR(C167="",L167=""),"",WORKDAY(C167,-L167))</f>
        <v/>
      </c>
      <c r="T167" s="24" t="str">
        <f aca="false">IF(OR(S167="",J167=""),"",WORKDAY(S167,-J167))</f>
        <v/>
      </c>
      <c r="U167" s="24" t="str">
        <f aca="true">IF(R167&lt;&gt;"",R167,IF(AND(Q167&lt;&gt;"",ISNUMBER(J167)),WORKDAY(Q167,J167),IF(AND(P167="Nodig",ISNUMBER(J167)),WORKDAY(TODAY(),J167),"")))</f>
        <v/>
      </c>
      <c r="V167" s="27" t="n">
        <f aca="false">IF(OR(P167="Afgerond",P167="Goedgekeurd",P167="N.v.t"),0,IF(OR(U167="",L167=""),0,WORKDAY(U167,L167)))</f>
        <v>0</v>
      </c>
      <c r="W167" s="25" t="str">
        <f aca="true">IF(P167="N.v.t","",IF(OR(P167="Afgerond",P167="Goedgekeurd"),"✓",IF(J167="","n.v.t.",IF(Q167="",J167,J167-NETWORKDAYS(Q167,TODAY())+1))))</f>
        <v>n.v.t.</v>
      </c>
      <c r="X167" s="23" t="str">
        <f aca="false">IF(OR(U167="",S167=""),"ONBEKEND",IF(U167&lt;=S167,"JA",IF(U167&lt;=C167,"KRAP","NEE")))</f>
        <v>ONBEKEND</v>
      </c>
      <c r="Y167" s="28" t="b">
        <f aca="true">IF(A167="",FALSE(),OR(X167="KRAP",AND(P167="Nodig",IFERROR(TODAY()&gt;=T167-10,FALSE())),AND(P167="Ingediend",ISNUMBER(W167),W167&lt;=5,W167&gt;0),P167="Afgewezen"))</f>
        <v>0</v>
      </c>
      <c r="Z167" s="28" t="b">
        <f aca="false">IF(A167="",FALSE(),AND(M167=TRUE(),OR(X167="NEE",AND(ISNUMBER(W167),W167&lt;0))))</f>
        <v>0</v>
      </c>
      <c r="AA167" s="28" t="b">
        <f aca="true">IF(A167="",FALSE(),AND(N167=TRUE(),OR(P167="Nodig",P167="Ingediend",P167="Afgewezen"),IFERROR(TODAY()&gt;S167,FALSE())))</f>
        <v>0</v>
      </c>
      <c r="AB167" s="29" t="str">
        <f aca="true">IF(A167="","",IF(P167="N.v.t","⚪",IF(OR(P167="Afgerond",P167="Goedgekeurd"),"🟢",IF(Z167=TRUE(),"🔴",IF(AA167=TRUE(),"🔴",IF(Y167=TRUE(),"🟠",IF(AND(F167="G-Schouw",J167=""),IF(P167="Ingediend","🟠",IF(AND(C167&lt;&gt;"",TODAY()&gt;C167-28),"🔴","🟠")),"🟢")))))))</f>
        <v/>
      </c>
      <c r="AC167" s="21"/>
      <c r="AD167" s="21"/>
      <c r="AE167" s="30"/>
      <c r="AF167" s="31"/>
    </row>
    <row r="168" customFormat="false" ht="15" hidden="false" customHeight="false" outlineLevel="0" collapsed="false">
      <c r="A168" s="21"/>
      <c r="B168" s="23" t="str">
        <f aca="false">IF(A168="","",IFERROR(INDEX(tbl_Proj_Naam,MATCH(A168,tbl_Proj_ID,0)),"—"))</f>
        <v/>
      </c>
      <c r="C168" s="24" t="str">
        <f aca="false">IF(A168="","",IFERROR(INDEX(tbl_Proj_GSU,MATCH(A168,tbl_Proj_ID,0)),""))</f>
        <v/>
      </c>
      <c r="D168" s="23" t="str">
        <f aca="false">IF(A168="","",IFERROR(INDEX(tbl_Proj_Rt,MATCH(A168,tbl_Proj_ID,0)),""))</f>
        <v/>
      </c>
      <c r="E168" s="23" t="str">
        <f aca="false">IF(A168="","",IFERROR(INDEX(tbl_Proj_Vt,MATCH(A168,tbl_Proj_ID,0)),""))</f>
        <v/>
      </c>
      <c r="F168" s="21"/>
      <c r="G168" s="21"/>
      <c r="H168" s="21"/>
      <c r="I168" s="23" t="str">
        <f aca="false">IF(OR(F168="",H168=""),"",IFERROR(INDEX(tbl_Keuzes_ItemID,MATCH(LEFT(F168,1)&amp;"|"&amp;G168&amp;"|"&amp;H168,tbl_Keuzes_Key,0)),""))</f>
        <v/>
      </c>
      <c r="J168" s="25" t="str">
        <f aca="false">IFERROR(IF(I168="","",VLOOKUP(I168,Normtijden_Config!$A$4:$S$55,7,FALSE())),"")</f>
        <v/>
      </c>
      <c r="K168" s="23" t="str">
        <f aca="false">IFERROR(IF(I168="","",VLOOKUP(I168,Normtijden_Config!$A$4:$S$55,8,FALSE())),"")</f>
        <v/>
      </c>
      <c r="L168" s="25" t="str">
        <f aca="false">IF(I168="","",IFERROR(  IF(VLOOKUP(I168,Normtijden_Config!$A$4:$S$55,9,FALSE())&lt;&gt;"",     VLOOKUP(I168,Normtijden_Config!$A$4:$S$55,9,FALSE()),     IFERROR(-INDEX(tbl_Offsets_Wd,MATCH(K168&amp;"|"&amp;D168&amp;"|"&amp;E168,tbl_Offsets_Key,0)),"")),""))</f>
        <v/>
      </c>
      <c r="M168" s="23" t="str">
        <f aca="false">IFERROR(IF(I168="","",VLOOKUP(I168,Normtijden_Config!$A$4:$S$55,10,FALSE())),"")</f>
        <v/>
      </c>
      <c r="N168" s="23" t="str">
        <f aca="false">IFERROR(IF(I168="","",VLOOKUP(I168,Normtijden_Config!$A$4:$S$55,11,FALSE())),"")</f>
        <v/>
      </c>
      <c r="O168" s="21"/>
      <c r="P168" s="21"/>
      <c r="Q168" s="26"/>
      <c r="R168" s="26"/>
      <c r="S168" s="24" t="str">
        <f aca="false">IF(OR(C168="",L168=""),"",WORKDAY(C168,-L168))</f>
        <v/>
      </c>
      <c r="T168" s="24" t="str">
        <f aca="false">IF(OR(S168="",J168=""),"",WORKDAY(S168,-J168))</f>
        <v/>
      </c>
      <c r="U168" s="24" t="str">
        <f aca="true">IF(R168&lt;&gt;"",R168,IF(AND(Q168&lt;&gt;"",ISNUMBER(J168)),WORKDAY(Q168,J168),IF(AND(P168="Nodig",ISNUMBER(J168)),WORKDAY(TODAY(),J168),"")))</f>
        <v/>
      </c>
      <c r="V168" s="27" t="n">
        <f aca="false">IF(OR(P168="Afgerond",P168="Goedgekeurd",P168="N.v.t"),0,IF(OR(U168="",L168=""),0,WORKDAY(U168,L168)))</f>
        <v>0</v>
      </c>
      <c r="W168" s="25" t="str">
        <f aca="true">IF(P168="N.v.t","",IF(OR(P168="Afgerond",P168="Goedgekeurd"),"✓",IF(J168="","n.v.t.",IF(Q168="",J168,J168-NETWORKDAYS(Q168,TODAY())+1))))</f>
        <v>n.v.t.</v>
      </c>
      <c r="X168" s="23" t="str">
        <f aca="false">IF(OR(U168="",S168=""),"ONBEKEND",IF(U168&lt;=S168,"JA",IF(U168&lt;=C168,"KRAP","NEE")))</f>
        <v>ONBEKEND</v>
      </c>
      <c r="Y168" s="28" t="b">
        <f aca="true">IF(A168="",FALSE(),OR(X168="KRAP",AND(P168="Nodig",IFERROR(TODAY()&gt;=T168-10,FALSE())),AND(P168="Ingediend",ISNUMBER(W168),W168&lt;=5,W168&gt;0),P168="Afgewezen"))</f>
        <v>0</v>
      </c>
      <c r="Z168" s="28" t="b">
        <f aca="false">IF(A168="",FALSE(),AND(M168=TRUE(),OR(X168="NEE",AND(ISNUMBER(W168),W168&lt;0))))</f>
        <v>0</v>
      </c>
      <c r="AA168" s="28" t="b">
        <f aca="true">IF(A168="",FALSE(),AND(N168=TRUE(),OR(P168="Nodig",P168="Ingediend",P168="Afgewezen"),IFERROR(TODAY()&gt;S168,FALSE())))</f>
        <v>0</v>
      </c>
      <c r="AB168" s="29" t="str">
        <f aca="true">IF(A168="","",IF(P168="N.v.t","⚪",IF(OR(P168="Afgerond",P168="Goedgekeurd"),"🟢",IF(Z168=TRUE(),"🔴",IF(AA168=TRUE(),"🔴",IF(Y168=TRUE(),"🟠",IF(AND(F168="G-Schouw",J168=""),IF(P168="Ingediend","🟠",IF(AND(C168&lt;&gt;"",TODAY()&gt;C168-28),"🔴","🟠")),"🟢")))))))</f>
        <v/>
      </c>
      <c r="AC168" s="21"/>
      <c r="AD168" s="21"/>
      <c r="AE168" s="30"/>
      <c r="AF168" s="31"/>
    </row>
    <row r="169" customFormat="false" ht="15" hidden="false" customHeight="false" outlineLevel="0" collapsed="false">
      <c r="A169" s="21"/>
      <c r="B169" s="23" t="str">
        <f aca="false">IF(A169="","",IFERROR(INDEX(tbl_Proj_Naam,MATCH(A169,tbl_Proj_ID,0)),"—"))</f>
        <v/>
      </c>
      <c r="C169" s="24" t="str">
        <f aca="false">IF(A169="","",IFERROR(INDEX(tbl_Proj_GSU,MATCH(A169,tbl_Proj_ID,0)),""))</f>
        <v/>
      </c>
      <c r="D169" s="23" t="str">
        <f aca="false">IF(A169="","",IFERROR(INDEX(tbl_Proj_Rt,MATCH(A169,tbl_Proj_ID,0)),""))</f>
        <v/>
      </c>
      <c r="E169" s="23" t="str">
        <f aca="false">IF(A169="","",IFERROR(INDEX(tbl_Proj_Vt,MATCH(A169,tbl_Proj_ID,0)),""))</f>
        <v/>
      </c>
      <c r="F169" s="21"/>
      <c r="G169" s="21"/>
      <c r="H169" s="21"/>
      <c r="I169" s="23" t="str">
        <f aca="false">IF(OR(F169="",H169=""),"",IFERROR(INDEX(tbl_Keuzes_ItemID,MATCH(LEFT(F169,1)&amp;"|"&amp;G169&amp;"|"&amp;H169,tbl_Keuzes_Key,0)),""))</f>
        <v/>
      </c>
      <c r="J169" s="25" t="str">
        <f aca="false">IFERROR(IF(I169="","",VLOOKUP(I169,Normtijden_Config!$A$4:$S$55,7,FALSE())),"")</f>
        <v/>
      </c>
      <c r="K169" s="23" t="str">
        <f aca="false">IFERROR(IF(I169="","",VLOOKUP(I169,Normtijden_Config!$A$4:$S$55,8,FALSE())),"")</f>
        <v/>
      </c>
      <c r="L169" s="25" t="str">
        <f aca="false">IF(I169="","",IFERROR(  IF(VLOOKUP(I169,Normtijden_Config!$A$4:$S$55,9,FALSE())&lt;&gt;"",     VLOOKUP(I169,Normtijden_Config!$A$4:$S$55,9,FALSE()),     IFERROR(-INDEX(tbl_Offsets_Wd,MATCH(K169&amp;"|"&amp;D169&amp;"|"&amp;E169,tbl_Offsets_Key,0)),"")),""))</f>
        <v/>
      </c>
      <c r="M169" s="23" t="str">
        <f aca="false">IFERROR(IF(I169="","",VLOOKUP(I169,Normtijden_Config!$A$4:$S$55,10,FALSE())),"")</f>
        <v/>
      </c>
      <c r="N169" s="23" t="str">
        <f aca="false">IFERROR(IF(I169="","",VLOOKUP(I169,Normtijden_Config!$A$4:$S$55,11,FALSE())),"")</f>
        <v/>
      </c>
      <c r="O169" s="21"/>
      <c r="P169" s="21"/>
      <c r="Q169" s="26"/>
      <c r="R169" s="26"/>
      <c r="S169" s="24" t="str">
        <f aca="false">IF(OR(C169="",L169=""),"",WORKDAY(C169,-L169))</f>
        <v/>
      </c>
      <c r="T169" s="24" t="str">
        <f aca="false">IF(OR(S169="",J169=""),"",WORKDAY(S169,-J169))</f>
        <v/>
      </c>
      <c r="U169" s="24" t="str">
        <f aca="true">IF(R169&lt;&gt;"",R169,IF(AND(Q169&lt;&gt;"",ISNUMBER(J169)),WORKDAY(Q169,J169),IF(AND(P169="Nodig",ISNUMBER(J169)),WORKDAY(TODAY(),J169),"")))</f>
        <v/>
      </c>
      <c r="V169" s="27" t="n">
        <f aca="false">IF(OR(P169="Afgerond",P169="Goedgekeurd",P169="N.v.t"),0,IF(OR(U169="",L169=""),0,WORKDAY(U169,L169)))</f>
        <v>0</v>
      </c>
      <c r="W169" s="25" t="str">
        <f aca="true">IF(P169="N.v.t","",IF(OR(P169="Afgerond",P169="Goedgekeurd"),"✓",IF(J169="","n.v.t.",IF(Q169="",J169,J169-NETWORKDAYS(Q169,TODAY())+1))))</f>
        <v>n.v.t.</v>
      </c>
      <c r="X169" s="23" t="str">
        <f aca="false">IF(OR(U169="",S169=""),"ONBEKEND",IF(U169&lt;=S169,"JA",IF(U169&lt;=C169,"KRAP","NEE")))</f>
        <v>ONBEKEND</v>
      </c>
      <c r="Y169" s="28" t="b">
        <f aca="true">IF(A169="",FALSE(),OR(X169="KRAP",AND(P169="Nodig",IFERROR(TODAY()&gt;=T169-10,FALSE())),AND(P169="Ingediend",ISNUMBER(W169),W169&lt;=5,W169&gt;0),P169="Afgewezen"))</f>
        <v>0</v>
      </c>
      <c r="Z169" s="28" t="b">
        <f aca="false">IF(A169="",FALSE(),AND(M169=TRUE(),OR(X169="NEE",AND(ISNUMBER(W169),W169&lt;0))))</f>
        <v>0</v>
      </c>
      <c r="AA169" s="28" t="b">
        <f aca="true">IF(A169="",FALSE(),AND(N169=TRUE(),OR(P169="Nodig",P169="Ingediend",P169="Afgewezen"),IFERROR(TODAY()&gt;S169,FALSE())))</f>
        <v>0</v>
      </c>
      <c r="AB169" s="29" t="str">
        <f aca="true">IF(A169="","",IF(P169="N.v.t","⚪",IF(OR(P169="Afgerond",P169="Goedgekeurd"),"🟢",IF(Z169=TRUE(),"🔴",IF(AA169=TRUE(),"🔴",IF(Y169=TRUE(),"🟠",IF(AND(F169="G-Schouw",J169=""),IF(P169="Ingediend","🟠",IF(AND(C169&lt;&gt;"",TODAY()&gt;C169-28),"🔴","🟠")),"🟢")))))))</f>
        <v/>
      </c>
      <c r="AC169" s="21"/>
      <c r="AD169" s="21"/>
      <c r="AE169" s="30"/>
      <c r="AF169" s="31"/>
    </row>
    <row r="170" customFormat="false" ht="15" hidden="false" customHeight="false" outlineLevel="0" collapsed="false">
      <c r="A170" s="21"/>
      <c r="B170" s="23" t="str">
        <f aca="false">IF(A170="","",IFERROR(INDEX(tbl_Proj_Naam,MATCH(A170,tbl_Proj_ID,0)),"—"))</f>
        <v/>
      </c>
      <c r="C170" s="24" t="str">
        <f aca="false">IF(A170="","",IFERROR(INDEX(tbl_Proj_GSU,MATCH(A170,tbl_Proj_ID,0)),""))</f>
        <v/>
      </c>
      <c r="D170" s="23" t="str">
        <f aca="false">IF(A170="","",IFERROR(INDEX(tbl_Proj_Rt,MATCH(A170,tbl_Proj_ID,0)),""))</f>
        <v/>
      </c>
      <c r="E170" s="23" t="str">
        <f aca="false">IF(A170="","",IFERROR(INDEX(tbl_Proj_Vt,MATCH(A170,tbl_Proj_ID,0)),""))</f>
        <v/>
      </c>
      <c r="F170" s="21"/>
      <c r="G170" s="21"/>
      <c r="H170" s="21"/>
      <c r="I170" s="23" t="str">
        <f aca="false">IF(OR(F170="",H170=""),"",IFERROR(INDEX(tbl_Keuzes_ItemID,MATCH(LEFT(F170,1)&amp;"|"&amp;G170&amp;"|"&amp;H170,tbl_Keuzes_Key,0)),""))</f>
        <v/>
      </c>
      <c r="J170" s="25" t="str">
        <f aca="false">IFERROR(IF(I170="","",VLOOKUP(I170,Normtijden_Config!$A$4:$S$55,7,FALSE())),"")</f>
        <v/>
      </c>
      <c r="K170" s="23" t="str">
        <f aca="false">IFERROR(IF(I170="","",VLOOKUP(I170,Normtijden_Config!$A$4:$S$55,8,FALSE())),"")</f>
        <v/>
      </c>
      <c r="L170" s="25" t="str">
        <f aca="false">IF(I170="","",IFERROR(  IF(VLOOKUP(I170,Normtijden_Config!$A$4:$S$55,9,FALSE())&lt;&gt;"",     VLOOKUP(I170,Normtijden_Config!$A$4:$S$55,9,FALSE()),     IFERROR(-INDEX(tbl_Offsets_Wd,MATCH(K170&amp;"|"&amp;D170&amp;"|"&amp;E170,tbl_Offsets_Key,0)),"")),""))</f>
        <v/>
      </c>
      <c r="M170" s="23" t="str">
        <f aca="false">IFERROR(IF(I170="","",VLOOKUP(I170,Normtijden_Config!$A$4:$S$55,10,FALSE())),"")</f>
        <v/>
      </c>
      <c r="N170" s="23" t="str">
        <f aca="false">IFERROR(IF(I170="","",VLOOKUP(I170,Normtijden_Config!$A$4:$S$55,11,FALSE())),"")</f>
        <v/>
      </c>
      <c r="O170" s="21"/>
      <c r="P170" s="21"/>
      <c r="Q170" s="26"/>
      <c r="R170" s="26"/>
      <c r="S170" s="24" t="str">
        <f aca="false">IF(OR(C170="",L170=""),"",WORKDAY(C170,-L170))</f>
        <v/>
      </c>
      <c r="T170" s="24" t="str">
        <f aca="false">IF(OR(S170="",J170=""),"",WORKDAY(S170,-J170))</f>
        <v/>
      </c>
      <c r="U170" s="24" t="str">
        <f aca="true">IF(R170&lt;&gt;"",R170,IF(AND(Q170&lt;&gt;"",ISNUMBER(J170)),WORKDAY(Q170,J170),IF(AND(P170="Nodig",ISNUMBER(J170)),WORKDAY(TODAY(),J170),"")))</f>
        <v/>
      </c>
      <c r="V170" s="27" t="n">
        <f aca="false">IF(OR(P170="Afgerond",P170="Goedgekeurd",P170="N.v.t"),0,IF(OR(U170="",L170=""),0,WORKDAY(U170,L170)))</f>
        <v>0</v>
      </c>
      <c r="W170" s="25" t="str">
        <f aca="true">IF(P170="N.v.t","",IF(OR(P170="Afgerond",P170="Goedgekeurd"),"✓",IF(J170="","n.v.t.",IF(Q170="",J170,J170-NETWORKDAYS(Q170,TODAY())+1))))</f>
        <v>n.v.t.</v>
      </c>
      <c r="X170" s="23" t="str">
        <f aca="false">IF(OR(U170="",S170=""),"ONBEKEND",IF(U170&lt;=S170,"JA",IF(U170&lt;=C170,"KRAP","NEE")))</f>
        <v>ONBEKEND</v>
      </c>
      <c r="Y170" s="28" t="b">
        <f aca="true">IF(A170="",FALSE(),OR(X170="KRAP",AND(P170="Nodig",IFERROR(TODAY()&gt;=T170-10,FALSE())),AND(P170="Ingediend",ISNUMBER(W170),W170&lt;=5,W170&gt;0),P170="Afgewezen"))</f>
        <v>0</v>
      </c>
      <c r="Z170" s="28" t="b">
        <f aca="false">IF(A170="",FALSE(),AND(M170=TRUE(),OR(X170="NEE",AND(ISNUMBER(W170),W170&lt;0))))</f>
        <v>0</v>
      </c>
      <c r="AA170" s="28" t="b">
        <f aca="true">IF(A170="",FALSE(),AND(N170=TRUE(),OR(P170="Nodig",P170="Ingediend",P170="Afgewezen"),IFERROR(TODAY()&gt;S170,FALSE())))</f>
        <v>0</v>
      </c>
      <c r="AB170" s="29" t="str">
        <f aca="true">IF(A170="","",IF(P170="N.v.t","⚪",IF(OR(P170="Afgerond",P170="Goedgekeurd"),"🟢",IF(Z170=TRUE(),"🔴",IF(AA170=TRUE(),"🔴",IF(Y170=TRUE(),"🟠",IF(AND(F170="G-Schouw",J170=""),IF(P170="Ingediend","🟠",IF(AND(C170&lt;&gt;"",TODAY()&gt;C170-28),"🔴","🟠")),"🟢")))))))</f>
        <v/>
      </c>
      <c r="AC170" s="21"/>
      <c r="AD170" s="21"/>
      <c r="AE170" s="30"/>
      <c r="AF170" s="31"/>
    </row>
    <row r="171" customFormat="false" ht="15" hidden="false" customHeight="false" outlineLevel="0" collapsed="false">
      <c r="A171" s="21"/>
      <c r="B171" s="23" t="str">
        <f aca="false">IF(A171="","",IFERROR(INDEX(tbl_Proj_Naam,MATCH(A171,tbl_Proj_ID,0)),"—"))</f>
        <v/>
      </c>
      <c r="C171" s="24" t="str">
        <f aca="false">IF(A171="","",IFERROR(INDEX(tbl_Proj_GSU,MATCH(A171,tbl_Proj_ID,0)),""))</f>
        <v/>
      </c>
      <c r="D171" s="23" t="str">
        <f aca="false">IF(A171="","",IFERROR(INDEX(tbl_Proj_Rt,MATCH(A171,tbl_Proj_ID,0)),""))</f>
        <v/>
      </c>
      <c r="E171" s="23" t="str">
        <f aca="false">IF(A171="","",IFERROR(INDEX(tbl_Proj_Vt,MATCH(A171,tbl_Proj_ID,0)),""))</f>
        <v/>
      </c>
      <c r="F171" s="21"/>
      <c r="G171" s="21"/>
      <c r="H171" s="21"/>
      <c r="I171" s="23" t="str">
        <f aca="false">IF(OR(F171="",H171=""),"",IFERROR(INDEX(tbl_Keuzes_ItemID,MATCH(LEFT(F171,1)&amp;"|"&amp;G171&amp;"|"&amp;H171,tbl_Keuzes_Key,0)),""))</f>
        <v/>
      </c>
      <c r="J171" s="25" t="str">
        <f aca="false">IFERROR(IF(I171="","",VLOOKUP(I171,Normtijden_Config!$A$4:$S$55,7,FALSE())),"")</f>
        <v/>
      </c>
      <c r="K171" s="23" t="str">
        <f aca="false">IFERROR(IF(I171="","",VLOOKUP(I171,Normtijden_Config!$A$4:$S$55,8,FALSE())),"")</f>
        <v/>
      </c>
      <c r="L171" s="25" t="str">
        <f aca="false">IF(I171="","",IFERROR(  IF(VLOOKUP(I171,Normtijden_Config!$A$4:$S$55,9,FALSE())&lt;&gt;"",     VLOOKUP(I171,Normtijden_Config!$A$4:$S$55,9,FALSE()),     IFERROR(-INDEX(tbl_Offsets_Wd,MATCH(K171&amp;"|"&amp;D171&amp;"|"&amp;E171,tbl_Offsets_Key,0)),"")),""))</f>
        <v/>
      </c>
      <c r="M171" s="23" t="str">
        <f aca="false">IFERROR(IF(I171="","",VLOOKUP(I171,Normtijden_Config!$A$4:$S$55,10,FALSE())),"")</f>
        <v/>
      </c>
      <c r="N171" s="23" t="str">
        <f aca="false">IFERROR(IF(I171="","",VLOOKUP(I171,Normtijden_Config!$A$4:$S$55,11,FALSE())),"")</f>
        <v/>
      </c>
      <c r="O171" s="21"/>
      <c r="P171" s="21"/>
      <c r="Q171" s="26"/>
      <c r="R171" s="26"/>
      <c r="S171" s="24" t="str">
        <f aca="false">IF(OR(C171="",L171=""),"",WORKDAY(C171,-L171))</f>
        <v/>
      </c>
      <c r="T171" s="24" t="str">
        <f aca="false">IF(OR(S171="",J171=""),"",WORKDAY(S171,-J171))</f>
        <v/>
      </c>
      <c r="U171" s="24" t="str">
        <f aca="true">IF(R171&lt;&gt;"",R171,IF(AND(Q171&lt;&gt;"",ISNUMBER(J171)),WORKDAY(Q171,J171),IF(AND(P171="Nodig",ISNUMBER(J171)),WORKDAY(TODAY(),J171),"")))</f>
        <v/>
      </c>
      <c r="V171" s="27" t="n">
        <f aca="false">IF(OR(P171="Afgerond",P171="Goedgekeurd",P171="N.v.t"),0,IF(OR(U171="",L171=""),0,WORKDAY(U171,L171)))</f>
        <v>0</v>
      </c>
      <c r="W171" s="25" t="str">
        <f aca="true">IF(P171="N.v.t","",IF(OR(P171="Afgerond",P171="Goedgekeurd"),"✓",IF(J171="","n.v.t.",IF(Q171="",J171,J171-NETWORKDAYS(Q171,TODAY())+1))))</f>
        <v>n.v.t.</v>
      </c>
      <c r="X171" s="23" t="str">
        <f aca="false">IF(OR(U171="",S171=""),"ONBEKEND",IF(U171&lt;=S171,"JA",IF(U171&lt;=C171,"KRAP","NEE")))</f>
        <v>ONBEKEND</v>
      </c>
      <c r="Y171" s="28" t="b">
        <f aca="true">IF(A171="",FALSE(),OR(X171="KRAP",AND(P171="Nodig",IFERROR(TODAY()&gt;=T171-10,FALSE())),AND(P171="Ingediend",ISNUMBER(W171),W171&lt;=5,W171&gt;0),P171="Afgewezen"))</f>
        <v>0</v>
      </c>
      <c r="Z171" s="28" t="b">
        <f aca="false">IF(A171="",FALSE(),AND(M171=TRUE(),OR(X171="NEE",AND(ISNUMBER(W171),W171&lt;0))))</f>
        <v>0</v>
      </c>
      <c r="AA171" s="28" t="b">
        <f aca="true">IF(A171="",FALSE(),AND(N171=TRUE(),OR(P171="Nodig",P171="Ingediend",P171="Afgewezen"),IFERROR(TODAY()&gt;S171,FALSE())))</f>
        <v>0</v>
      </c>
      <c r="AB171" s="29" t="str">
        <f aca="true">IF(A171="","",IF(P171="N.v.t","⚪",IF(OR(P171="Afgerond",P171="Goedgekeurd"),"🟢",IF(Z171=TRUE(),"🔴",IF(AA171=TRUE(),"🔴",IF(Y171=TRUE(),"🟠",IF(AND(F171="G-Schouw",J171=""),IF(P171="Ingediend","🟠",IF(AND(C171&lt;&gt;"",TODAY()&gt;C171-28),"🔴","🟠")),"🟢")))))))</f>
        <v/>
      </c>
      <c r="AC171" s="21"/>
      <c r="AD171" s="21"/>
      <c r="AE171" s="30"/>
      <c r="AF171" s="31"/>
    </row>
    <row r="172" customFormat="false" ht="15" hidden="false" customHeight="false" outlineLevel="0" collapsed="false">
      <c r="A172" s="21"/>
      <c r="B172" s="23" t="str">
        <f aca="false">IF(A172="","",IFERROR(INDEX(tbl_Proj_Naam,MATCH(A172,tbl_Proj_ID,0)),"—"))</f>
        <v/>
      </c>
      <c r="C172" s="24" t="str">
        <f aca="false">IF(A172="","",IFERROR(INDEX(tbl_Proj_GSU,MATCH(A172,tbl_Proj_ID,0)),""))</f>
        <v/>
      </c>
      <c r="D172" s="23" t="str">
        <f aca="false">IF(A172="","",IFERROR(INDEX(tbl_Proj_Rt,MATCH(A172,tbl_Proj_ID,0)),""))</f>
        <v/>
      </c>
      <c r="E172" s="23" t="str">
        <f aca="false">IF(A172="","",IFERROR(INDEX(tbl_Proj_Vt,MATCH(A172,tbl_Proj_ID,0)),""))</f>
        <v/>
      </c>
      <c r="F172" s="21"/>
      <c r="G172" s="21"/>
      <c r="H172" s="21"/>
      <c r="I172" s="23" t="str">
        <f aca="false">IF(OR(F172="",H172=""),"",IFERROR(INDEX(tbl_Keuzes_ItemID,MATCH(LEFT(F172,1)&amp;"|"&amp;G172&amp;"|"&amp;H172,tbl_Keuzes_Key,0)),""))</f>
        <v/>
      </c>
      <c r="J172" s="25" t="str">
        <f aca="false">IFERROR(IF(I172="","",VLOOKUP(I172,Normtijden_Config!$A$4:$S$55,7,FALSE())),"")</f>
        <v/>
      </c>
      <c r="K172" s="23" t="str">
        <f aca="false">IFERROR(IF(I172="","",VLOOKUP(I172,Normtijden_Config!$A$4:$S$55,8,FALSE())),"")</f>
        <v/>
      </c>
      <c r="L172" s="25" t="str">
        <f aca="false">IF(I172="","",IFERROR(  IF(VLOOKUP(I172,Normtijden_Config!$A$4:$S$55,9,FALSE())&lt;&gt;"",     VLOOKUP(I172,Normtijden_Config!$A$4:$S$55,9,FALSE()),     IFERROR(-INDEX(tbl_Offsets_Wd,MATCH(K172&amp;"|"&amp;D172&amp;"|"&amp;E172,tbl_Offsets_Key,0)),"")),""))</f>
        <v/>
      </c>
      <c r="M172" s="23" t="str">
        <f aca="false">IFERROR(IF(I172="","",VLOOKUP(I172,Normtijden_Config!$A$4:$S$55,10,FALSE())),"")</f>
        <v/>
      </c>
      <c r="N172" s="23" t="str">
        <f aca="false">IFERROR(IF(I172="","",VLOOKUP(I172,Normtijden_Config!$A$4:$S$55,11,FALSE())),"")</f>
        <v/>
      </c>
      <c r="O172" s="21"/>
      <c r="P172" s="21"/>
      <c r="Q172" s="26"/>
      <c r="R172" s="26"/>
      <c r="S172" s="24" t="str">
        <f aca="false">IF(OR(C172="",L172=""),"",WORKDAY(C172,-L172))</f>
        <v/>
      </c>
      <c r="T172" s="24" t="str">
        <f aca="false">IF(OR(S172="",J172=""),"",WORKDAY(S172,-J172))</f>
        <v/>
      </c>
      <c r="U172" s="24" t="str">
        <f aca="true">IF(R172&lt;&gt;"",R172,IF(AND(Q172&lt;&gt;"",ISNUMBER(J172)),WORKDAY(Q172,J172),IF(AND(P172="Nodig",ISNUMBER(J172)),WORKDAY(TODAY(),J172),"")))</f>
        <v/>
      </c>
      <c r="V172" s="27" t="n">
        <f aca="false">IF(OR(P172="Afgerond",P172="Goedgekeurd",P172="N.v.t"),0,IF(OR(U172="",L172=""),0,WORKDAY(U172,L172)))</f>
        <v>0</v>
      </c>
      <c r="W172" s="25" t="str">
        <f aca="true">IF(P172="N.v.t","",IF(OR(P172="Afgerond",P172="Goedgekeurd"),"✓",IF(J172="","n.v.t.",IF(Q172="",J172,J172-NETWORKDAYS(Q172,TODAY())+1))))</f>
        <v>n.v.t.</v>
      </c>
      <c r="X172" s="23" t="str">
        <f aca="false">IF(OR(U172="",S172=""),"ONBEKEND",IF(U172&lt;=S172,"JA",IF(U172&lt;=C172,"KRAP","NEE")))</f>
        <v>ONBEKEND</v>
      </c>
      <c r="Y172" s="28" t="b">
        <f aca="true">IF(A172="",FALSE(),OR(X172="KRAP",AND(P172="Nodig",IFERROR(TODAY()&gt;=T172-10,FALSE())),AND(P172="Ingediend",ISNUMBER(W172),W172&lt;=5,W172&gt;0),P172="Afgewezen"))</f>
        <v>0</v>
      </c>
      <c r="Z172" s="28" t="b">
        <f aca="false">IF(A172="",FALSE(),AND(M172=TRUE(),OR(X172="NEE",AND(ISNUMBER(W172),W172&lt;0))))</f>
        <v>0</v>
      </c>
      <c r="AA172" s="28" t="b">
        <f aca="true">IF(A172="",FALSE(),AND(N172=TRUE(),OR(P172="Nodig",P172="Ingediend",P172="Afgewezen"),IFERROR(TODAY()&gt;S172,FALSE())))</f>
        <v>0</v>
      </c>
      <c r="AB172" s="29" t="str">
        <f aca="true">IF(A172="","",IF(P172="N.v.t","⚪",IF(OR(P172="Afgerond",P172="Goedgekeurd"),"🟢",IF(Z172=TRUE(),"🔴",IF(AA172=TRUE(),"🔴",IF(Y172=TRUE(),"🟠",IF(AND(F172="G-Schouw",J172=""),IF(P172="Ingediend","🟠",IF(AND(C172&lt;&gt;"",TODAY()&gt;C172-28),"🔴","🟠")),"🟢")))))))</f>
        <v/>
      </c>
      <c r="AC172" s="21"/>
      <c r="AD172" s="21"/>
      <c r="AE172" s="30"/>
      <c r="AF172" s="31"/>
    </row>
    <row r="173" customFormat="false" ht="15" hidden="false" customHeight="false" outlineLevel="0" collapsed="false">
      <c r="A173" s="21"/>
      <c r="B173" s="23" t="str">
        <f aca="false">IF(A173="","",IFERROR(INDEX(tbl_Proj_Naam,MATCH(A173,tbl_Proj_ID,0)),"—"))</f>
        <v/>
      </c>
      <c r="C173" s="24" t="str">
        <f aca="false">IF(A173="","",IFERROR(INDEX(tbl_Proj_GSU,MATCH(A173,tbl_Proj_ID,0)),""))</f>
        <v/>
      </c>
      <c r="D173" s="23" t="str">
        <f aca="false">IF(A173="","",IFERROR(INDEX(tbl_Proj_Rt,MATCH(A173,tbl_Proj_ID,0)),""))</f>
        <v/>
      </c>
      <c r="E173" s="23" t="str">
        <f aca="false">IF(A173="","",IFERROR(INDEX(tbl_Proj_Vt,MATCH(A173,tbl_Proj_ID,0)),""))</f>
        <v/>
      </c>
      <c r="F173" s="21"/>
      <c r="G173" s="21"/>
      <c r="H173" s="21"/>
      <c r="I173" s="23" t="str">
        <f aca="false">IF(OR(F173="",H173=""),"",IFERROR(INDEX(tbl_Keuzes_ItemID,MATCH(LEFT(F173,1)&amp;"|"&amp;G173&amp;"|"&amp;H173,tbl_Keuzes_Key,0)),""))</f>
        <v/>
      </c>
      <c r="J173" s="25" t="str">
        <f aca="false">IFERROR(IF(I173="","",VLOOKUP(I173,Normtijden_Config!$A$4:$S$55,7,FALSE())),"")</f>
        <v/>
      </c>
      <c r="K173" s="23" t="str">
        <f aca="false">IFERROR(IF(I173="","",VLOOKUP(I173,Normtijden_Config!$A$4:$S$55,8,FALSE())),"")</f>
        <v/>
      </c>
      <c r="L173" s="25" t="str">
        <f aca="false">IF(I173="","",IFERROR(  IF(VLOOKUP(I173,Normtijden_Config!$A$4:$S$55,9,FALSE())&lt;&gt;"",     VLOOKUP(I173,Normtijden_Config!$A$4:$S$55,9,FALSE()),     IFERROR(-INDEX(tbl_Offsets_Wd,MATCH(K173&amp;"|"&amp;D173&amp;"|"&amp;E173,tbl_Offsets_Key,0)),"")),""))</f>
        <v/>
      </c>
      <c r="M173" s="23" t="str">
        <f aca="false">IFERROR(IF(I173="","",VLOOKUP(I173,Normtijden_Config!$A$4:$S$55,10,FALSE())),"")</f>
        <v/>
      </c>
      <c r="N173" s="23" t="str">
        <f aca="false">IFERROR(IF(I173="","",VLOOKUP(I173,Normtijden_Config!$A$4:$S$55,11,FALSE())),"")</f>
        <v/>
      </c>
      <c r="O173" s="21"/>
      <c r="P173" s="21"/>
      <c r="Q173" s="26"/>
      <c r="R173" s="26"/>
      <c r="S173" s="24" t="str">
        <f aca="false">IF(OR(C173="",L173=""),"",WORKDAY(C173,-L173))</f>
        <v/>
      </c>
      <c r="T173" s="24" t="str">
        <f aca="false">IF(OR(S173="",J173=""),"",WORKDAY(S173,-J173))</f>
        <v/>
      </c>
      <c r="U173" s="24" t="str">
        <f aca="true">IF(R173&lt;&gt;"",R173,IF(AND(Q173&lt;&gt;"",ISNUMBER(J173)),WORKDAY(Q173,J173),IF(AND(P173="Nodig",ISNUMBER(J173)),WORKDAY(TODAY(),J173),"")))</f>
        <v/>
      </c>
      <c r="V173" s="27" t="n">
        <f aca="false">IF(OR(P173="Afgerond",P173="Goedgekeurd",P173="N.v.t"),0,IF(OR(U173="",L173=""),0,WORKDAY(U173,L173)))</f>
        <v>0</v>
      </c>
      <c r="W173" s="25" t="str">
        <f aca="true">IF(P173="N.v.t","",IF(OR(P173="Afgerond",P173="Goedgekeurd"),"✓",IF(J173="","n.v.t.",IF(Q173="",J173,J173-NETWORKDAYS(Q173,TODAY())+1))))</f>
        <v>n.v.t.</v>
      </c>
      <c r="X173" s="23" t="str">
        <f aca="false">IF(OR(U173="",S173=""),"ONBEKEND",IF(U173&lt;=S173,"JA",IF(U173&lt;=C173,"KRAP","NEE")))</f>
        <v>ONBEKEND</v>
      </c>
      <c r="Y173" s="28" t="b">
        <f aca="true">IF(A173="",FALSE(),OR(X173="KRAP",AND(P173="Nodig",IFERROR(TODAY()&gt;=T173-10,FALSE())),AND(P173="Ingediend",ISNUMBER(W173),W173&lt;=5,W173&gt;0),P173="Afgewezen"))</f>
        <v>0</v>
      </c>
      <c r="Z173" s="28" t="b">
        <f aca="false">IF(A173="",FALSE(),AND(M173=TRUE(),OR(X173="NEE",AND(ISNUMBER(W173),W173&lt;0))))</f>
        <v>0</v>
      </c>
      <c r="AA173" s="28" t="b">
        <f aca="true">IF(A173="",FALSE(),AND(N173=TRUE(),OR(P173="Nodig",P173="Ingediend",P173="Afgewezen"),IFERROR(TODAY()&gt;S173,FALSE())))</f>
        <v>0</v>
      </c>
      <c r="AB173" s="29" t="str">
        <f aca="true">IF(A173="","",IF(P173="N.v.t","⚪",IF(OR(P173="Afgerond",P173="Goedgekeurd"),"🟢",IF(Z173=TRUE(),"🔴",IF(AA173=TRUE(),"🔴",IF(Y173=TRUE(),"🟠",IF(AND(F173="G-Schouw",J173=""),IF(P173="Ingediend","🟠",IF(AND(C173&lt;&gt;"",TODAY()&gt;C173-28),"🔴","🟠")),"🟢")))))))</f>
        <v/>
      </c>
      <c r="AC173" s="21"/>
      <c r="AD173" s="21"/>
      <c r="AE173" s="30"/>
      <c r="AF173" s="31"/>
    </row>
    <row r="174" customFormat="false" ht="15" hidden="false" customHeight="false" outlineLevel="0" collapsed="false">
      <c r="A174" s="21"/>
      <c r="B174" s="23" t="str">
        <f aca="false">IF(A174="","",IFERROR(INDEX(tbl_Proj_Naam,MATCH(A174,tbl_Proj_ID,0)),"—"))</f>
        <v/>
      </c>
      <c r="C174" s="24" t="str">
        <f aca="false">IF(A174="","",IFERROR(INDEX(tbl_Proj_GSU,MATCH(A174,tbl_Proj_ID,0)),""))</f>
        <v/>
      </c>
      <c r="D174" s="23" t="str">
        <f aca="false">IF(A174="","",IFERROR(INDEX(tbl_Proj_Rt,MATCH(A174,tbl_Proj_ID,0)),""))</f>
        <v/>
      </c>
      <c r="E174" s="23" t="str">
        <f aca="false">IF(A174="","",IFERROR(INDEX(tbl_Proj_Vt,MATCH(A174,tbl_Proj_ID,0)),""))</f>
        <v/>
      </c>
      <c r="F174" s="21"/>
      <c r="G174" s="21"/>
      <c r="H174" s="21"/>
      <c r="I174" s="23" t="str">
        <f aca="false">IF(OR(F174="",H174=""),"",IFERROR(INDEX(tbl_Keuzes_ItemID,MATCH(LEFT(F174,1)&amp;"|"&amp;G174&amp;"|"&amp;H174,tbl_Keuzes_Key,0)),""))</f>
        <v/>
      </c>
      <c r="J174" s="25" t="str">
        <f aca="false">IFERROR(IF(I174="","",VLOOKUP(I174,Normtijden_Config!$A$4:$S$55,7,FALSE())),"")</f>
        <v/>
      </c>
      <c r="K174" s="23" t="str">
        <f aca="false">IFERROR(IF(I174="","",VLOOKUP(I174,Normtijden_Config!$A$4:$S$55,8,FALSE())),"")</f>
        <v/>
      </c>
      <c r="L174" s="25" t="str">
        <f aca="false">IF(I174="","",IFERROR(  IF(VLOOKUP(I174,Normtijden_Config!$A$4:$S$55,9,FALSE())&lt;&gt;"",     VLOOKUP(I174,Normtijden_Config!$A$4:$S$55,9,FALSE()),     IFERROR(-INDEX(tbl_Offsets_Wd,MATCH(K174&amp;"|"&amp;D174&amp;"|"&amp;E174,tbl_Offsets_Key,0)),"")),""))</f>
        <v/>
      </c>
      <c r="M174" s="23" t="str">
        <f aca="false">IFERROR(IF(I174="","",VLOOKUP(I174,Normtijden_Config!$A$4:$S$55,10,FALSE())),"")</f>
        <v/>
      </c>
      <c r="N174" s="23" t="str">
        <f aca="false">IFERROR(IF(I174="","",VLOOKUP(I174,Normtijden_Config!$A$4:$S$55,11,FALSE())),"")</f>
        <v/>
      </c>
      <c r="O174" s="21"/>
      <c r="P174" s="21"/>
      <c r="Q174" s="26"/>
      <c r="R174" s="26"/>
      <c r="S174" s="24" t="str">
        <f aca="false">IF(OR(C174="",L174=""),"",WORKDAY(C174,-L174))</f>
        <v/>
      </c>
      <c r="T174" s="24" t="str">
        <f aca="false">IF(OR(S174="",J174=""),"",WORKDAY(S174,-J174))</f>
        <v/>
      </c>
      <c r="U174" s="24" t="str">
        <f aca="true">IF(R174&lt;&gt;"",R174,IF(AND(Q174&lt;&gt;"",ISNUMBER(J174)),WORKDAY(Q174,J174),IF(AND(P174="Nodig",ISNUMBER(J174)),WORKDAY(TODAY(),J174),"")))</f>
        <v/>
      </c>
      <c r="V174" s="27" t="n">
        <f aca="false">IF(OR(P174="Afgerond",P174="Goedgekeurd",P174="N.v.t"),0,IF(OR(U174="",L174=""),0,WORKDAY(U174,L174)))</f>
        <v>0</v>
      </c>
      <c r="W174" s="25" t="str">
        <f aca="true">IF(P174="N.v.t","",IF(OR(P174="Afgerond",P174="Goedgekeurd"),"✓",IF(J174="","n.v.t.",IF(Q174="",J174,J174-NETWORKDAYS(Q174,TODAY())+1))))</f>
        <v>n.v.t.</v>
      </c>
      <c r="X174" s="23" t="str">
        <f aca="false">IF(OR(U174="",S174=""),"ONBEKEND",IF(U174&lt;=S174,"JA",IF(U174&lt;=C174,"KRAP","NEE")))</f>
        <v>ONBEKEND</v>
      </c>
      <c r="Y174" s="28" t="b">
        <f aca="true">IF(A174="",FALSE(),OR(X174="KRAP",AND(P174="Nodig",IFERROR(TODAY()&gt;=T174-10,FALSE())),AND(P174="Ingediend",ISNUMBER(W174),W174&lt;=5,W174&gt;0),P174="Afgewezen"))</f>
        <v>0</v>
      </c>
      <c r="Z174" s="28" t="b">
        <f aca="false">IF(A174="",FALSE(),AND(M174=TRUE(),OR(X174="NEE",AND(ISNUMBER(W174),W174&lt;0))))</f>
        <v>0</v>
      </c>
      <c r="AA174" s="28" t="b">
        <f aca="true">IF(A174="",FALSE(),AND(N174=TRUE(),OR(P174="Nodig",P174="Ingediend",P174="Afgewezen"),IFERROR(TODAY()&gt;S174,FALSE())))</f>
        <v>0</v>
      </c>
      <c r="AB174" s="29" t="str">
        <f aca="true">IF(A174="","",IF(P174="N.v.t","⚪",IF(OR(P174="Afgerond",P174="Goedgekeurd"),"🟢",IF(Z174=TRUE(),"🔴",IF(AA174=TRUE(),"🔴",IF(Y174=TRUE(),"🟠",IF(AND(F174="G-Schouw",J174=""),IF(P174="Ingediend","🟠",IF(AND(C174&lt;&gt;"",TODAY()&gt;C174-28),"🔴","🟠")),"🟢")))))))</f>
        <v/>
      </c>
      <c r="AC174" s="21"/>
      <c r="AD174" s="21"/>
      <c r="AE174" s="30"/>
      <c r="AF174" s="31"/>
    </row>
    <row r="175" customFormat="false" ht="15" hidden="false" customHeight="false" outlineLevel="0" collapsed="false">
      <c r="A175" s="21"/>
      <c r="B175" s="23" t="str">
        <f aca="false">IF(A175="","",IFERROR(INDEX(tbl_Proj_Naam,MATCH(A175,tbl_Proj_ID,0)),"—"))</f>
        <v/>
      </c>
      <c r="C175" s="24" t="str">
        <f aca="false">IF(A175="","",IFERROR(INDEX(tbl_Proj_GSU,MATCH(A175,tbl_Proj_ID,0)),""))</f>
        <v/>
      </c>
      <c r="D175" s="23" t="str">
        <f aca="false">IF(A175="","",IFERROR(INDEX(tbl_Proj_Rt,MATCH(A175,tbl_Proj_ID,0)),""))</f>
        <v/>
      </c>
      <c r="E175" s="23" t="str">
        <f aca="false">IF(A175="","",IFERROR(INDEX(tbl_Proj_Vt,MATCH(A175,tbl_Proj_ID,0)),""))</f>
        <v/>
      </c>
      <c r="F175" s="21"/>
      <c r="G175" s="21"/>
      <c r="H175" s="21"/>
      <c r="I175" s="23" t="str">
        <f aca="false">IF(OR(F175="",H175=""),"",IFERROR(INDEX(tbl_Keuzes_ItemID,MATCH(LEFT(F175,1)&amp;"|"&amp;G175&amp;"|"&amp;H175,tbl_Keuzes_Key,0)),""))</f>
        <v/>
      </c>
      <c r="J175" s="25" t="str">
        <f aca="false">IFERROR(IF(I175="","",VLOOKUP(I175,Normtijden_Config!$A$4:$S$55,7,FALSE())),"")</f>
        <v/>
      </c>
      <c r="K175" s="23" t="str">
        <f aca="false">IFERROR(IF(I175="","",VLOOKUP(I175,Normtijden_Config!$A$4:$S$55,8,FALSE())),"")</f>
        <v/>
      </c>
      <c r="L175" s="25" t="str">
        <f aca="false">IF(I175="","",IFERROR(  IF(VLOOKUP(I175,Normtijden_Config!$A$4:$S$55,9,FALSE())&lt;&gt;"",     VLOOKUP(I175,Normtijden_Config!$A$4:$S$55,9,FALSE()),     IFERROR(-INDEX(tbl_Offsets_Wd,MATCH(K175&amp;"|"&amp;D175&amp;"|"&amp;E175,tbl_Offsets_Key,0)),"")),""))</f>
        <v/>
      </c>
      <c r="M175" s="23" t="str">
        <f aca="false">IFERROR(IF(I175="","",VLOOKUP(I175,Normtijden_Config!$A$4:$S$55,10,FALSE())),"")</f>
        <v/>
      </c>
      <c r="N175" s="23" t="str">
        <f aca="false">IFERROR(IF(I175="","",VLOOKUP(I175,Normtijden_Config!$A$4:$S$55,11,FALSE())),"")</f>
        <v/>
      </c>
      <c r="O175" s="21"/>
      <c r="P175" s="21"/>
      <c r="Q175" s="26"/>
      <c r="R175" s="26"/>
      <c r="S175" s="24" t="str">
        <f aca="false">IF(OR(C175="",L175=""),"",WORKDAY(C175,-L175))</f>
        <v/>
      </c>
      <c r="T175" s="24" t="str">
        <f aca="false">IF(OR(S175="",J175=""),"",WORKDAY(S175,-J175))</f>
        <v/>
      </c>
      <c r="U175" s="24" t="str">
        <f aca="true">IF(R175&lt;&gt;"",R175,IF(AND(Q175&lt;&gt;"",ISNUMBER(J175)),WORKDAY(Q175,J175),IF(AND(P175="Nodig",ISNUMBER(J175)),WORKDAY(TODAY(),J175),"")))</f>
        <v/>
      </c>
      <c r="V175" s="27" t="n">
        <f aca="false">IF(OR(P175="Afgerond",P175="Goedgekeurd",P175="N.v.t"),0,IF(OR(U175="",L175=""),0,WORKDAY(U175,L175)))</f>
        <v>0</v>
      </c>
      <c r="W175" s="25" t="str">
        <f aca="true">IF(P175="N.v.t","",IF(OR(P175="Afgerond",P175="Goedgekeurd"),"✓",IF(J175="","n.v.t.",IF(Q175="",J175,J175-NETWORKDAYS(Q175,TODAY())+1))))</f>
        <v>n.v.t.</v>
      </c>
      <c r="X175" s="23" t="str">
        <f aca="false">IF(OR(U175="",S175=""),"ONBEKEND",IF(U175&lt;=S175,"JA",IF(U175&lt;=C175,"KRAP","NEE")))</f>
        <v>ONBEKEND</v>
      </c>
      <c r="Y175" s="28" t="b">
        <f aca="true">IF(A175="",FALSE(),OR(X175="KRAP",AND(P175="Nodig",IFERROR(TODAY()&gt;=T175-10,FALSE())),AND(P175="Ingediend",ISNUMBER(W175),W175&lt;=5,W175&gt;0),P175="Afgewezen"))</f>
        <v>0</v>
      </c>
      <c r="Z175" s="28" t="b">
        <f aca="false">IF(A175="",FALSE(),AND(M175=TRUE(),OR(X175="NEE",AND(ISNUMBER(W175),W175&lt;0))))</f>
        <v>0</v>
      </c>
      <c r="AA175" s="28" t="b">
        <f aca="true">IF(A175="",FALSE(),AND(N175=TRUE(),OR(P175="Nodig",P175="Ingediend",P175="Afgewezen"),IFERROR(TODAY()&gt;S175,FALSE())))</f>
        <v>0</v>
      </c>
      <c r="AB175" s="29" t="str">
        <f aca="true">IF(A175="","",IF(P175="N.v.t","⚪",IF(OR(P175="Afgerond",P175="Goedgekeurd"),"🟢",IF(Z175=TRUE(),"🔴",IF(AA175=TRUE(),"🔴",IF(Y175=TRUE(),"🟠",IF(AND(F175="G-Schouw",J175=""),IF(P175="Ingediend","🟠",IF(AND(C175&lt;&gt;"",TODAY()&gt;C175-28),"🔴","🟠")),"🟢")))))))</f>
        <v/>
      </c>
      <c r="AC175" s="21"/>
      <c r="AD175" s="21"/>
      <c r="AE175" s="30"/>
      <c r="AF175" s="31"/>
    </row>
    <row r="176" customFormat="false" ht="15" hidden="false" customHeight="false" outlineLevel="0" collapsed="false">
      <c r="A176" s="21"/>
      <c r="B176" s="23" t="str">
        <f aca="false">IF(A176="","",IFERROR(INDEX(tbl_Proj_Naam,MATCH(A176,tbl_Proj_ID,0)),"—"))</f>
        <v/>
      </c>
      <c r="C176" s="24" t="str">
        <f aca="false">IF(A176="","",IFERROR(INDEX(tbl_Proj_GSU,MATCH(A176,tbl_Proj_ID,0)),""))</f>
        <v/>
      </c>
      <c r="D176" s="23" t="str">
        <f aca="false">IF(A176="","",IFERROR(INDEX(tbl_Proj_Rt,MATCH(A176,tbl_Proj_ID,0)),""))</f>
        <v/>
      </c>
      <c r="E176" s="23" t="str">
        <f aca="false">IF(A176="","",IFERROR(INDEX(tbl_Proj_Vt,MATCH(A176,tbl_Proj_ID,0)),""))</f>
        <v/>
      </c>
      <c r="F176" s="21"/>
      <c r="G176" s="21"/>
      <c r="H176" s="21"/>
      <c r="I176" s="23" t="str">
        <f aca="false">IF(OR(F176="",H176=""),"",IFERROR(INDEX(tbl_Keuzes_ItemID,MATCH(LEFT(F176,1)&amp;"|"&amp;G176&amp;"|"&amp;H176,tbl_Keuzes_Key,0)),""))</f>
        <v/>
      </c>
      <c r="J176" s="25" t="str">
        <f aca="false">IFERROR(IF(I176="","",VLOOKUP(I176,Normtijden_Config!$A$4:$S$55,7,FALSE())),"")</f>
        <v/>
      </c>
      <c r="K176" s="23" t="str">
        <f aca="false">IFERROR(IF(I176="","",VLOOKUP(I176,Normtijden_Config!$A$4:$S$55,8,FALSE())),"")</f>
        <v/>
      </c>
      <c r="L176" s="25" t="str">
        <f aca="false">IF(I176="","",IFERROR(  IF(VLOOKUP(I176,Normtijden_Config!$A$4:$S$55,9,FALSE())&lt;&gt;"",     VLOOKUP(I176,Normtijden_Config!$A$4:$S$55,9,FALSE()),     IFERROR(-INDEX(tbl_Offsets_Wd,MATCH(K176&amp;"|"&amp;D176&amp;"|"&amp;E176,tbl_Offsets_Key,0)),"")),""))</f>
        <v/>
      </c>
      <c r="M176" s="23" t="str">
        <f aca="false">IFERROR(IF(I176="","",VLOOKUP(I176,Normtijden_Config!$A$4:$S$55,10,FALSE())),"")</f>
        <v/>
      </c>
      <c r="N176" s="23" t="str">
        <f aca="false">IFERROR(IF(I176="","",VLOOKUP(I176,Normtijden_Config!$A$4:$S$55,11,FALSE())),"")</f>
        <v/>
      </c>
      <c r="O176" s="21"/>
      <c r="P176" s="21"/>
      <c r="Q176" s="26"/>
      <c r="R176" s="26"/>
      <c r="S176" s="24" t="str">
        <f aca="false">IF(OR(C176="",L176=""),"",WORKDAY(C176,-L176))</f>
        <v/>
      </c>
      <c r="T176" s="24" t="str">
        <f aca="false">IF(OR(S176="",J176=""),"",WORKDAY(S176,-J176))</f>
        <v/>
      </c>
      <c r="U176" s="24" t="str">
        <f aca="true">IF(R176&lt;&gt;"",R176,IF(AND(Q176&lt;&gt;"",ISNUMBER(J176)),WORKDAY(Q176,J176),IF(AND(P176="Nodig",ISNUMBER(J176)),WORKDAY(TODAY(),J176),"")))</f>
        <v/>
      </c>
      <c r="V176" s="27" t="n">
        <f aca="false">IF(OR(P176="Afgerond",P176="Goedgekeurd",P176="N.v.t"),0,IF(OR(U176="",L176=""),0,WORKDAY(U176,L176)))</f>
        <v>0</v>
      </c>
      <c r="W176" s="25" t="str">
        <f aca="true">IF(P176="N.v.t","",IF(OR(P176="Afgerond",P176="Goedgekeurd"),"✓",IF(J176="","n.v.t.",IF(Q176="",J176,J176-NETWORKDAYS(Q176,TODAY())+1))))</f>
        <v>n.v.t.</v>
      </c>
      <c r="X176" s="23" t="str">
        <f aca="false">IF(OR(U176="",S176=""),"ONBEKEND",IF(U176&lt;=S176,"JA",IF(U176&lt;=C176,"KRAP","NEE")))</f>
        <v>ONBEKEND</v>
      </c>
      <c r="Y176" s="28" t="b">
        <f aca="true">IF(A176="",FALSE(),OR(X176="KRAP",AND(P176="Nodig",IFERROR(TODAY()&gt;=T176-10,FALSE())),AND(P176="Ingediend",ISNUMBER(W176),W176&lt;=5,W176&gt;0),P176="Afgewezen"))</f>
        <v>0</v>
      </c>
      <c r="Z176" s="28" t="b">
        <f aca="false">IF(A176="",FALSE(),AND(M176=TRUE(),OR(X176="NEE",AND(ISNUMBER(W176),W176&lt;0))))</f>
        <v>0</v>
      </c>
      <c r="AA176" s="28" t="b">
        <f aca="true">IF(A176="",FALSE(),AND(N176=TRUE(),OR(P176="Nodig",P176="Ingediend",P176="Afgewezen"),IFERROR(TODAY()&gt;S176,FALSE())))</f>
        <v>0</v>
      </c>
      <c r="AB176" s="29" t="str">
        <f aca="true">IF(A176="","",IF(P176="N.v.t","⚪",IF(OR(P176="Afgerond",P176="Goedgekeurd"),"🟢",IF(Z176=TRUE(),"🔴",IF(AA176=TRUE(),"🔴",IF(Y176=TRUE(),"🟠",IF(AND(F176="G-Schouw",J176=""),IF(P176="Ingediend","🟠",IF(AND(C176&lt;&gt;"",TODAY()&gt;C176-28),"🔴","🟠")),"🟢")))))))</f>
        <v/>
      </c>
      <c r="AC176" s="21"/>
      <c r="AD176" s="21"/>
      <c r="AE176" s="30"/>
      <c r="AF176" s="31"/>
    </row>
    <row r="177" customFormat="false" ht="15" hidden="false" customHeight="false" outlineLevel="0" collapsed="false">
      <c r="A177" s="21"/>
      <c r="B177" s="23" t="str">
        <f aca="false">IF(A177="","",IFERROR(INDEX(tbl_Proj_Naam,MATCH(A177,tbl_Proj_ID,0)),"—"))</f>
        <v/>
      </c>
      <c r="C177" s="24" t="str">
        <f aca="false">IF(A177="","",IFERROR(INDEX(tbl_Proj_GSU,MATCH(A177,tbl_Proj_ID,0)),""))</f>
        <v/>
      </c>
      <c r="D177" s="23" t="str">
        <f aca="false">IF(A177="","",IFERROR(INDEX(tbl_Proj_Rt,MATCH(A177,tbl_Proj_ID,0)),""))</f>
        <v/>
      </c>
      <c r="E177" s="23" t="str">
        <f aca="false">IF(A177="","",IFERROR(INDEX(tbl_Proj_Vt,MATCH(A177,tbl_Proj_ID,0)),""))</f>
        <v/>
      </c>
      <c r="F177" s="21"/>
      <c r="G177" s="21"/>
      <c r="H177" s="21"/>
      <c r="I177" s="23" t="str">
        <f aca="false">IF(OR(F177="",H177=""),"",IFERROR(INDEX(tbl_Keuzes_ItemID,MATCH(LEFT(F177,1)&amp;"|"&amp;G177&amp;"|"&amp;H177,tbl_Keuzes_Key,0)),""))</f>
        <v/>
      </c>
      <c r="J177" s="25" t="str">
        <f aca="false">IFERROR(IF(I177="","",VLOOKUP(I177,Normtijden_Config!$A$4:$S$55,7,FALSE())),"")</f>
        <v/>
      </c>
      <c r="K177" s="23" t="str">
        <f aca="false">IFERROR(IF(I177="","",VLOOKUP(I177,Normtijden_Config!$A$4:$S$55,8,FALSE())),"")</f>
        <v/>
      </c>
      <c r="L177" s="25" t="str">
        <f aca="false">IF(I177="","",IFERROR(  IF(VLOOKUP(I177,Normtijden_Config!$A$4:$S$55,9,FALSE())&lt;&gt;"",     VLOOKUP(I177,Normtijden_Config!$A$4:$S$55,9,FALSE()),     IFERROR(-INDEX(tbl_Offsets_Wd,MATCH(K177&amp;"|"&amp;D177&amp;"|"&amp;E177,tbl_Offsets_Key,0)),"")),""))</f>
        <v/>
      </c>
      <c r="M177" s="23" t="str">
        <f aca="false">IFERROR(IF(I177="","",VLOOKUP(I177,Normtijden_Config!$A$4:$S$55,10,FALSE())),"")</f>
        <v/>
      </c>
      <c r="N177" s="23" t="str">
        <f aca="false">IFERROR(IF(I177="","",VLOOKUP(I177,Normtijden_Config!$A$4:$S$55,11,FALSE())),"")</f>
        <v/>
      </c>
      <c r="O177" s="21"/>
      <c r="P177" s="21"/>
      <c r="Q177" s="26"/>
      <c r="R177" s="26"/>
      <c r="S177" s="24" t="str">
        <f aca="false">IF(OR(C177="",L177=""),"",WORKDAY(C177,-L177))</f>
        <v/>
      </c>
      <c r="T177" s="24" t="str">
        <f aca="false">IF(OR(S177="",J177=""),"",WORKDAY(S177,-J177))</f>
        <v/>
      </c>
      <c r="U177" s="24" t="str">
        <f aca="true">IF(R177&lt;&gt;"",R177,IF(AND(Q177&lt;&gt;"",ISNUMBER(J177)),WORKDAY(Q177,J177),IF(AND(P177="Nodig",ISNUMBER(J177)),WORKDAY(TODAY(),J177),"")))</f>
        <v/>
      </c>
      <c r="V177" s="27" t="n">
        <f aca="false">IF(OR(P177="Afgerond",P177="Goedgekeurd",P177="N.v.t"),0,IF(OR(U177="",L177=""),0,WORKDAY(U177,L177)))</f>
        <v>0</v>
      </c>
      <c r="W177" s="25" t="str">
        <f aca="true">IF(P177="N.v.t","",IF(OR(P177="Afgerond",P177="Goedgekeurd"),"✓",IF(J177="","n.v.t.",IF(Q177="",J177,J177-NETWORKDAYS(Q177,TODAY())+1))))</f>
        <v>n.v.t.</v>
      </c>
      <c r="X177" s="23" t="str">
        <f aca="false">IF(OR(U177="",S177=""),"ONBEKEND",IF(U177&lt;=S177,"JA",IF(U177&lt;=C177,"KRAP","NEE")))</f>
        <v>ONBEKEND</v>
      </c>
      <c r="Y177" s="28" t="b">
        <f aca="true">IF(A177="",FALSE(),OR(X177="KRAP",AND(P177="Nodig",IFERROR(TODAY()&gt;=T177-10,FALSE())),AND(P177="Ingediend",ISNUMBER(W177),W177&lt;=5,W177&gt;0),P177="Afgewezen"))</f>
        <v>0</v>
      </c>
      <c r="Z177" s="28" t="b">
        <f aca="false">IF(A177="",FALSE(),AND(M177=TRUE(),OR(X177="NEE",AND(ISNUMBER(W177),W177&lt;0))))</f>
        <v>0</v>
      </c>
      <c r="AA177" s="28" t="b">
        <f aca="true">IF(A177="",FALSE(),AND(N177=TRUE(),OR(P177="Nodig",P177="Ingediend",P177="Afgewezen"),IFERROR(TODAY()&gt;S177,FALSE())))</f>
        <v>0</v>
      </c>
      <c r="AB177" s="29" t="str">
        <f aca="true">IF(A177="","",IF(P177="N.v.t","⚪",IF(OR(P177="Afgerond",P177="Goedgekeurd"),"🟢",IF(Z177=TRUE(),"🔴",IF(AA177=TRUE(),"🔴",IF(Y177=TRUE(),"🟠",IF(AND(F177="G-Schouw",J177=""),IF(P177="Ingediend","🟠",IF(AND(C177&lt;&gt;"",TODAY()&gt;C177-28),"🔴","🟠")),"🟢")))))))</f>
        <v/>
      </c>
      <c r="AC177" s="21"/>
      <c r="AD177" s="21"/>
      <c r="AE177" s="30"/>
      <c r="AF177" s="31"/>
    </row>
    <row r="178" customFormat="false" ht="15" hidden="false" customHeight="false" outlineLevel="0" collapsed="false">
      <c r="A178" s="21"/>
      <c r="B178" s="23" t="str">
        <f aca="false">IF(A178="","",IFERROR(INDEX(tbl_Proj_Naam,MATCH(A178,tbl_Proj_ID,0)),"—"))</f>
        <v/>
      </c>
      <c r="C178" s="24" t="str">
        <f aca="false">IF(A178="","",IFERROR(INDEX(tbl_Proj_GSU,MATCH(A178,tbl_Proj_ID,0)),""))</f>
        <v/>
      </c>
      <c r="D178" s="23" t="str">
        <f aca="false">IF(A178="","",IFERROR(INDEX(tbl_Proj_Rt,MATCH(A178,tbl_Proj_ID,0)),""))</f>
        <v/>
      </c>
      <c r="E178" s="23" t="str">
        <f aca="false">IF(A178="","",IFERROR(INDEX(tbl_Proj_Vt,MATCH(A178,tbl_Proj_ID,0)),""))</f>
        <v/>
      </c>
      <c r="F178" s="21"/>
      <c r="G178" s="21"/>
      <c r="H178" s="21"/>
      <c r="I178" s="23" t="str">
        <f aca="false">IF(OR(F178="",H178=""),"",IFERROR(INDEX(tbl_Keuzes_ItemID,MATCH(LEFT(F178,1)&amp;"|"&amp;G178&amp;"|"&amp;H178,tbl_Keuzes_Key,0)),""))</f>
        <v/>
      </c>
      <c r="J178" s="25" t="str">
        <f aca="false">IFERROR(IF(I178="","",VLOOKUP(I178,Normtijden_Config!$A$4:$S$55,7,FALSE())),"")</f>
        <v/>
      </c>
      <c r="K178" s="23" t="str">
        <f aca="false">IFERROR(IF(I178="","",VLOOKUP(I178,Normtijden_Config!$A$4:$S$55,8,FALSE())),"")</f>
        <v/>
      </c>
      <c r="L178" s="25" t="str">
        <f aca="false">IF(I178="","",IFERROR(  IF(VLOOKUP(I178,Normtijden_Config!$A$4:$S$55,9,FALSE())&lt;&gt;"",     VLOOKUP(I178,Normtijden_Config!$A$4:$S$55,9,FALSE()),     IFERROR(-INDEX(tbl_Offsets_Wd,MATCH(K178&amp;"|"&amp;D178&amp;"|"&amp;E178,tbl_Offsets_Key,0)),"")),""))</f>
        <v/>
      </c>
      <c r="M178" s="23" t="str">
        <f aca="false">IFERROR(IF(I178="","",VLOOKUP(I178,Normtijden_Config!$A$4:$S$55,10,FALSE())),"")</f>
        <v/>
      </c>
      <c r="N178" s="23" t="str">
        <f aca="false">IFERROR(IF(I178="","",VLOOKUP(I178,Normtijden_Config!$A$4:$S$55,11,FALSE())),"")</f>
        <v/>
      </c>
      <c r="O178" s="21"/>
      <c r="P178" s="21"/>
      <c r="Q178" s="26"/>
      <c r="R178" s="26"/>
      <c r="S178" s="24" t="str">
        <f aca="false">IF(OR(C178="",L178=""),"",WORKDAY(C178,-L178))</f>
        <v/>
      </c>
      <c r="T178" s="24" t="str">
        <f aca="false">IF(OR(S178="",J178=""),"",WORKDAY(S178,-J178))</f>
        <v/>
      </c>
      <c r="U178" s="24" t="str">
        <f aca="true">IF(R178&lt;&gt;"",R178,IF(AND(Q178&lt;&gt;"",ISNUMBER(J178)),WORKDAY(Q178,J178),IF(AND(P178="Nodig",ISNUMBER(J178)),WORKDAY(TODAY(),J178),"")))</f>
        <v/>
      </c>
      <c r="V178" s="27" t="n">
        <f aca="false">IF(OR(P178="Afgerond",P178="Goedgekeurd",P178="N.v.t"),0,IF(OR(U178="",L178=""),0,WORKDAY(U178,L178)))</f>
        <v>0</v>
      </c>
      <c r="W178" s="25" t="str">
        <f aca="true">IF(P178="N.v.t","",IF(OR(P178="Afgerond",P178="Goedgekeurd"),"✓",IF(J178="","n.v.t.",IF(Q178="",J178,J178-NETWORKDAYS(Q178,TODAY())+1))))</f>
        <v>n.v.t.</v>
      </c>
      <c r="X178" s="23" t="str">
        <f aca="false">IF(OR(U178="",S178=""),"ONBEKEND",IF(U178&lt;=S178,"JA",IF(U178&lt;=C178,"KRAP","NEE")))</f>
        <v>ONBEKEND</v>
      </c>
      <c r="Y178" s="28" t="b">
        <f aca="true">IF(A178="",FALSE(),OR(X178="KRAP",AND(P178="Nodig",IFERROR(TODAY()&gt;=T178-10,FALSE())),AND(P178="Ingediend",ISNUMBER(W178),W178&lt;=5,W178&gt;0),P178="Afgewezen"))</f>
        <v>0</v>
      </c>
      <c r="Z178" s="28" t="b">
        <f aca="false">IF(A178="",FALSE(),AND(M178=TRUE(),OR(X178="NEE",AND(ISNUMBER(W178),W178&lt;0))))</f>
        <v>0</v>
      </c>
      <c r="AA178" s="28" t="b">
        <f aca="true">IF(A178="",FALSE(),AND(N178=TRUE(),OR(P178="Nodig",P178="Ingediend",P178="Afgewezen"),IFERROR(TODAY()&gt;S178,FALSE())))</f>
        <v>0</v>
      </c>
      <c r="AB178" s="29" t="str">
        <f aca="true">IF(A178="","",IF(P178="N.v.t","⚪",IF(OR(P178="Afgerond",P178="Goedgekeurd"),"🟢",IF(Z178=TRUE(),"🔴",IF(AA178=TRUE(),"🔴",IF(Y178=TRUE(),"🟠",IF(AND(F178="G-Schouw",J178=""),IF(P178="Ingediend","🟠",IF(AND(C178&lt;&gt;"",TODAY()&gt;C178-28),"🔴","🟠")),"🟢")))))))</f>
        <v/>
      </c>
      <c r="AC178" s="21"/>
      <c r="AD178" s="21"/>
      <c r="AE178" s="30"/>
      <c r="AF178" s="31"/>
    </row>
    <row r="179" customFormat="false" ht="15" hidden="false" customHeight="false" outlineLevel="0" collapsed="false">
      <c r="A179" s="21"/>
      <c r="B179" s="23" t="str">
        <f aca="false">IF(A179="","",IFERROR(INDEX(tbl_Proj_Naam,MATCH(A179,tbl_Proj_ID,0)),"—"))</f>
        <v/>
      </c>
      <c r="C179" s="24" t="str">
        <f aca="false">IF(A179="","",IFERROR(INDEX(tbl_Proj_GSU,MATCH(A179,tbl_Proj_ID,0)),""))</f>
        <v/>
      </c>
      <c r="D179" s="23" t="str">
        <f aca="false">IF(A179="","",IFERROR(INDEX(tbl_Proj_Rt,MATCH(A179,tbl_Proj_ID,0)),""))</f>
        <v/>
      </c>
      <c r="E179" s="23" t="str">
        <f aca="false">IF(A179="","",IFERROR(INDEX(tbl_Proj_Vt,MATCH(A179,tbl_Proj_ID,0)),""))</f>
        <v/>
      </c>
      <c r="F179" s="21"/>
      <c r="G179" s="21"/>
      <c r="H179" s="21"/>
      <c r="I179" s="23" t="str">
        <f aca="false">IF(OR(F179="",H179=""),"",IFERROR(INDEX(tbl_Keuzes_ItemID,MATCH(LEFT(F179,1)&amp;"|"&amp;G179&amp;"|"&amp;H179,tbl_Keuzes_Key,0)),""))</f>
        <v/>
      </c>
      <c r="J179" s="25" t="str">
        <f aca="false">IFERROR(IF(I179="","",VLOOKUP(I179,Normtijden_Config!$A$4:$S$55,7,FALSE())),"")</f>
        <v/>
      </c>
      <c r="K179" s="23" t="str">
        <f aca="false">IFERROR(IF(I179="","",VLOOKUP(I179,Normtijden_Config!$A$4:$S$55,8,FALSE())),"")</f>
        <v/>
      </c>
      <c r="L179" s="25" t="str">
        <f aca="false">IF(I179="","",IFERROR(  IF(VLOOKUP(I179,Normtijden_Config!$A$4:$S$55,9,FALSE())&lt;&gt;"",     VLOOKUP(I179,Normtijden_Config!$A$4:$S$55,9,FALSE()),     IFERROR(-INDEX(tbl_Offsets_Wd,MATCH(K179&amp;"|"&amp;D179&amp;"|"&amp;E179,tbl_Offsets_Key,0)),"")),""))</f>
        <v/>
      </c>
      <c r="M179" s="23" t="str">
        <f aca="false">IFERROR(IF(I179="","",VLOOKUP(I179,Normtijden_Config!$A$4:$S$55,10,FALSE())),"")</f>
        <v/>
      </c>
      <c r="N179" s="23" t="str">
        <f aca="false">IFERROR(IF(I179="","",VLOOKUP(I179,Normtijden_Config!$A$4:$S$55,11,FALSE())),"")</f>
        <v/>
      </c>
      <c r="O179" s="21"/>
      <c r="P179" s="21"/>
      <c r="Q179" s="26"/>
      <c r="R179" s="26"/>
      <c r="S179" s="24" t="str">
        <f aca="false">IF(OR(C179="",L179=""),"",WORKDAY(C179,-L179))</f>
        <v/>
      </c>
      <c r="T179" s="24" t="str">
        <f aca="false">IF(OR(S179="",J179=""),"",WORKDAY(S179,-J179))</f>
        <v/>
      </c>
      <c r="U179" s="24" t="str">
        <f aca="true">IF(R179&lt;&gt;"",R179,IF(AND(Q179&lt;&gt;"",ISNUMBER(J179)),WORKDAY(Q179,J179),IF(AND(P179="Nodig",ISNUMBER(J179)),WORKDAY(TODAY(),J179),"")))</f>
        <v/>
      </c>
      <c r="V179" s="27" t="n">
        <f aca="false">IF(OR(P179="Afgerond",P179="Goedgekeurd",P179="N.v.t"),0,IF(OR(U179="",L179=""),0,WORKDAY(U179,L179)))</f>
        <v>0</v>
      </c>
      <c r="W179" s="25" t="str">
        <f aca="true">IF(P179="N.v.t","",IF(OR(P179="Afgerond",P179="Goedgekeurd"),"✓",IF(J179="","n.v.t.",IF(Q179="",J179,J179-NETWORKDAYS(Q179,TODAY())+1))))</f>
        <v>n.v.t.</v>
      </c>
      <c r="X179" s="23" t="str">
        <f aca="false">IF(OR(U179="",S179=""),"ONBEKEND",IF(U179&lt;=S179,"JA",IF(U179&lt;=C179,"KRAP","NEE")))</f>
        <v>ONBEKEND</v>
      </c>
      <c r="Y179" s="28" t="b">
        <f aca="true">IF(A179="",FALSE(),OR(X179="KRAP",AND(P179="Nodig",IFERROR(TODAY()&gt;=T179-10,FALSE())),AND(P179="Ingediend",ISNUMBER(W179),W179&lt;=5,W179&gt;0),P179="Afgewezen"))</f>
        <v>0</v>
      </c>
      <c r="Z179" s="28" t="b">
        <f aca="false">IF(A179="",FALSE(),AND(M179=TRUE(),OR(X179="NEE",AND(ISNUMBER(W179),W179&lt;0))))</f>
        <v>0</v>
      </c>
      <c r="AA179" s="28" t="b">
        <f aca="true">IF(A179="",FALSE(),AND(N179=TRUE(),OR(P179="Nodig",P179="Ingediend",P179="Afgewezen"),IFERROR(TODAY()&gt;S179,FALSE())))</f>
        <v>0</v>
      </c>
      <c r="AB179" s="29" t="str">
        <f aca="true">IF(A179="","",IF(P179="N.v.t","⚪",IF(OR(P179="Afgerond",P179="Goedgekeurd"),"🟢",IF(Z179=TRUE(),"🔴",IF(AA179=TRUE(),"🔴",IF(Y179=TRUE(),"🟠",IF(AND(F179="G-Schouw",J179=""),IF(P179="Ingediend","🟠",IF(AND(C179&lt;&gt;"",TODAY()&gt;C179-28),"🔴","🟠")),"🟢")))))))</f>
        <v/>
      </c>
      <c r="AC179" s="21"/>
      <c r="AD179" s="21"/>
      <c r="AE179" s="30"/>
      <c r="AF179" s="31"/>
    </row>
    <row r="180" customFormat="false" ht="15" hidden="false" customHeight="false" outlineLevel="0" collapsed="false">
      <c r="A180" s="21"/>
      <c r="B180" s="23" t="str">
        <f aca="false">IF(A180="","",IFERROR(INDEX(tbl_Proj_Naam,MATCH(A180,tbl_Proj_ID,0)),"—"))</f>
        <v/>
      </c>
      <c r="C180" s="24" t="str">
        <f aca="false">IF(A180="","",IFERROR(INDEX(tbl_Proj_GSU,MATCH(A180,tbl_Proj_ID,0)),""))</f>
        <v/>
      </c>
      <c r="D180" s="23" t="str">
        <f aca="false">IF(A180="","",IFERROR(INDEX(tbl_Proj_Rt,MATCH(A180,tbl_Proj_ID,0)),""))</f>
        <v/>
      </c>
      <c r="E180" s="23" t="str">
        <f aca="false">IF(A180="","",IFERROR(INDEX(tbl_Proj_Vt,MATCH(A180,tbl_Proj_ID,0)),""))</f>
        <v/>
      </c>
      <c r="F180" s="21"/>
      <c r="G180" s="21"/>
      <c r="H180" s="21"/>
      <c r="I180" s="23" t="str">
        <f aca="false">IF(OR(F180="",H180=""),"",IFERROR(INDEX(tbl_Keuzes_ItemID,MATCH(LEFT(F180,1)&amp;"|"&amp;G180&amp;"|"&amp;H180,tbl_Keuzes_Key,0)),""))</f>
        <v/>
      </c>
      <c r="J180" s="25" t="str">
        <f aca="false">IFERROR(IF(I180="","",VLOOKUP(I180,Normtijden_Config!$A$4:$S$55,7,FALSE())),"")</f>
        <v/>
      </c>
      <c r="K180" s="23" t="str">
        <f aca="false">IFERROR(IF(I180="","",VLOOKUP(I180,Normtijden_Config!$A$4:$S$55,8,FALSE())),"")</f>
        <v/>
      </c>
      <c r="L180" s="25" t="str">
        <f aca="false">IF(I180="","",IFERROR(  IF(VLOOKUP(I180,Normtijden_Config!$A$4:$S$55,9,FALSE())&lt;&gt;"",     VLOOKUP(I180,Normtijden_Config!$A$4:$S$55,9,FALSE()),     IFERROR(-INDEX(tbl_Offsets_Wd,MATCH(K180&amp;"|"&amp;D180&amp;"|"&amp;E180,tbl_Offsets_Key,0)),"")),""))</f>
        <v/>
      </c>
      <c r="M180" s="23" t="str">
        <f aca="false">IFERROR(IF(I180="","",VLOOKUP(I180,Normtijden_Config!$A$4:$S$55,10,FALSE())),"")</f>
        <v/>
      </c>
      <c r="N180" s="23" t="str">
        <f aca="false">IFERROR(IF(I180="","",VLOOKUP(I180,Normtijden_Config!$A$4:$S$55,11,FALSE())),"")</f>
        <v/>
      </c>
      <c r="O180" s="21"/>
      <c r="P180" s="21"/>
      <c r="Q180" s="26"/>
      <c r="R180" s="26"/>
      <c r="S180" s="24" t="str">
        <f aca="false">IF(OR(C180="",L180=""),"",WORKDAY(C180,-L180))</f>
        <v/>
      </c>
      <c r="T180" s="24" t="str">
        <f aca="false">IF(OR(S180="",J180=""),"",WORKDAY(S180,-J180))</f>
        <v/>
      </c>
      <c r="U180" s="24" t="str">
        <f aca="true">IF(R180&lt;&gt;"",R180,IF(AND(Q180&lt;&gt;"",ISNUMBER(J180)),WORKDAY(Q180,J180),IF(AND(P180="Nodig",ISNUMBER(J180)),WORKDAY(TODAY(),J180),"")))</f>
        <v/>
      </c>
      <c r="V180" s="27" t="n">
        <f aca="false">IF(OR(P180="Afgerond",P180="Goedgekeurd",P180="N.v.t"),0,IF(OR(U180="",L180=""),0,WORKDAY(U180,L180)))</f>
        <v>0</v>
      </c>
      <c r="W180" s="25" t="str">
        <f aca="true">IF(P180="N.v.t","",IF(OR(P180="Afgerond",P180="Goedgekeurd"),"✓",IF(J180="","n.v.t.",IF(Q180="",J180,J180-NETWORKDAYS(Q180,TODAY())+1))))</f>
        <v>n.v.t.</v>
      </c>
      <c r="X180" s="23" t="str">
        <f aca="false">IF(OR(U180="",S180=""),"ONBEKEND",IF(U180&lt;=S180,"JA",IF(U180&lt;=C180,"KRAP","NEE")))</f>
        <v>ONBEKEND</v>
      </c>
      <c r="Y180" s="28" t="b">
        <f aca="true">IF(A180="",FALSE(),OR(X180="KRAP",AND(P180="Nodig",IFERROR(TODAY()&gt;=T180-10,FALSE())),AND(P180="Ingediend",ISNUMBER(W180),W180&lt;=5,W180&gt;0),P180="Afgewezen"))</f>
        <v>0</v>
      </c>
      <c r="Z180" s="28" t="b">
        <f aca="false">IF(A180="",FALSE(),AND(M180=TRUE(),OR(X180="NEE",AND(ISNUMBER(W180),W180&lt;0))))</f>
        <v>0</v>
      </c>
      <c r="AA180" s="28" t="b">
        <f aca="true">IF(A180="",FALSE(),AND(N180=TRUE(),OR(P180="Nodig",P180="Ingediend",P180="Afgewezen"),IFERROR(TODAY()&gt;S180,FALSE())))</f>
        <v>0</v>
      </c>
      <c r="AB180" s="29" t="str">
        <f aca="true">IF(A180="","",IF(P180="N.v.t","⚪",IF(OR(P180="Afgerond",P180="Goedgekeurd"),"🟢",IF(Z180=TRUE(),"🔴",IF(AA180=TRUE(),"🔴",IF(Y180=TRUE(),"🟠",IF(AND(F180="G-Schouw",J180=""),IF(P180="Ingediend","🟠",IF(AND(C180&lt;&gt;"",TODAY()&gt;C180-28),"🔴","🟠")),"🟢")))))))</f>
        <v/>
      </c>
      <c r="AC180" s="21"/>
      <c r="AD180" s="21"/>
      <c r="AE180" s="30"/>
      <c r="AF180" s="31"/>
    </row>
    <row r="181" customFormat="false" ht="15" hidden="false" customHeight="false" outlineLevel="0" collapsed="false">
      <c r="A181" s="21"/>
      <c r="B181" s="23" t="str">
        <f aca="false">IF(A181="","",IFERROR(INDEX(tbl_Proj_Naam,MATCH(A181,tbl_Proj_ID,0)),"—"))</f>
        <v/>
      </c>
      <c r="C181" s="24" t="str">
        <f aca="false">IF(A181="","",IFERROR(INDEX(tbl_Proj_GSU,MATCH(A181,tbl_Proj_ID,0)),""))</f>
        <v/>
      </c>
      <c r="D181" s="23" t="str">
        <f aca="false">IF(A181="","",IFERROR(INDEX(tbl_Proj_Rt,MATCH(A181,tbl_Proj_ID,0)),""))</f>
        <v/>
      </c>
      <c r="E181" s="23" t="str">
        <f aca="false">IF(A181="","",IFERROR(INDEX(tbl_Proj_Vt,MATCH(A181,tbl_Proj_ID,0)),""))</f>
        <v/>
      </c>
      <c r="F181" s="21"/>
      <c r="G181" s="21"/>
      <c r="H181" s="21"/>
      <c r="I181" s="23" t="str">
        <f aca="false">IF(OR(F181="",H181=""),"",IFERROR(INDEX(tbl_Keuzes_ItemID,MATCH(LEFT(F181,1)&amp;"|"&amp;G181&amp;"|"&amp;H181,tbl_Keuzes_Key,0)),""))</f>
        <v/>
      </c>
      <c r="J181" s="25" t="str">
        <f aca="false">IFERROR(IF(I181="","",VLOOKUP(I181,Normtijden_Config!$A$4:$S$55,7,FALSE())),"")</f>
        <v/>
      </c>
      <c r="K181" s="23" t="str">
        <f aca="false">IFERROR(IF(I181="","",VLOOKUP(I181,Normtijden_Config!$A$4:$S$55,8,FALSE())),"")</f>
        <v/>
      </c>
      <c r="L181" s="25" t="str">
        <f aca="false">IF(I181="","",IFERROR(  IF(VLOOKUP(I181,Normtijden_Config!$A$4:$S$55,9,FALSE())&lt;&gt;"",     VLOOKUP(I181,Normtijden_Config!$A$4:$S$55,9,FALSE()),     IFERROR(-INDEX(tbl_Offsets_Wd,MATCH(K181&amp;"|"&amp;D181&amp;"|"&amp;E181,tbl_Offsets_Key,0)),"")),""))</f>
        <v/>
      </c>
      <c r="M181" s="23" t="str">
        <f aca="false">IFERROR(IF(I181="","",VLOOKUP(I181,Normtijden_Config!$A$4:$S$55,10,FALSE())),"")</f>
        <v/>
      </c>
      <c r="N181" s="23" t="str">
        <f aca="false">IFERROR(IF(I181="","",VLOOKUP(I181,Normtijden_Config!$A$4:$S$55,11,FALSE())),"")</f>
        <v/>
      </c>
      <c r="O181" s="21"/>
      <c r="P181" s="21"/>
      <c r="Q181" s="26"/>
      <c r="R181" s="26"/>
      <c r="S181" s="24" t="str">
        <f aca="false">IF(OR(C181="",L181=""),"",WORKDAY(C181,-L181))</f>
        <v/>
      </c>
      <c r="T181" s="24" t="str">
        <f aca="false">IF(OR(S181="",J181=""),"",WORKDAY(S181,-J181))</f>
        <v/>
      </c>
      <c r="U181" s="24" t="str">
        <f aca="true">IF(R181&lt;&gt;"",R181,IF(AND(Q181&lt;&gt;"",ISNUMBER(J181)),WORKDAY(Q181,J181),IF(AND(P181="Nodig",ISNUMBER(J181)),WORKDAY(TODAY(),J181),"")))</f>
        <v/>
      </c>
      <c r="V181" s="27" t="n">
        <f aca="false">IF(OR(P181="Afgerond",P181="Goedgekeurd",P181="N.v.t"),0,IF(OR(U181="",L181=""),0,WORKDAY(U181,L181)))</f>
        <v>0</v>
      </c>
      <c r="W181" s="25" t="str">
        <f aca="true">IF(P181="N.v.t","",IF(OR(P181="Afgerond",P181="Goedgekeurd"),"✓",IF(J181="","n.v.t.",IF(Q181="",J181,J181-NETWORKDAYS(Q181,TODAY())+1))))</f>
        <v>n.v.t.</v>
      </c>
      <c r="X181" s="23" t="str">
        <f aca="false">IF(OR(U181="",S181=""),"ONBEKEND",IF(U181&lt;=S181,"JA",IF(U181&lt;=C181,"KRAP","NEE")))</f>
        <v>ONBEKEND</v>
      </c>
      <c r="Y181" s="28" t="b">
        <f aca="true">IF(A181="",FALSE(),OR(X181="KRAP",AND(P181="Nodig",IFERROR(TODAY()&gt;=T181-10,FALSE())),AND(P181="Ingediend",ISNUMBER(W181),W181&lt;=5,W181&gt;0),P181="Afgewezen"))</f>
        <v>0</v>
      </c>
      <c r="Z181" s="28" t="b">
        <f aca="false">IF(A181="",FALSE(),AND(M181=TRUE(),OR(X181="NEE",AND(ISNUMBER(W181),W181&lt;0))))</f>
        <v>0</v>
      </c>
      <c r="AA181" s="28" t="b">
        <f aca="true">IF(A181="",FALSE(),AND(N181=TRUE(),OR(P181="Nodig",P181="Ingediend",P181="Afgewezen"),IFERROR(TODAY()&gt;S181,FALSE())))</f>
        <v>0</v>
      </c>
      <c r="AB181" s="29" t="str">
        <f aca="true">IF(A181="","",IF(P181="N.v.t","⚪",IF(OR(P181="Afgerond",P181="Goedgekeurd"),"🟢",IF(Z181=TRUE(),"🔴",IF(AA181=TRUE(),"🔴",IF(Y181=TRUE(),"🟠",IF(AND(F181="G-Schouw",J181=""),IF(P181="Ingediend","🟠",IF(AND(C181&lt;&gt;"",TODAY()&gt;C181-28),"🔴","🟠")),"🟢")))))))</f>
        <v/>
      </c>
      <c r="AC181" s="21"/>
      <c r="AD181" s="21"/>
      <c r="AE181" s="30"/>
      <c r="AF181" s="31"/>
    </row>
    <row r="182" customFormat="false" ht="15" hidden="false" customHeight="false" outlineLevel="0" collapsed="false">
      <c r="A182" s="21"/>
      <c r="B182" s="23" t="str">
        <f aca="false">IF(A182="","",IFERROR(INDEX(tbl_Proj_Naam,MATCH(A182,tbl_Proj_ID,0)),"—"))</f>
        <v/>
      </c>
      <c r="C182" s="24" t="str">
        <f aca="false">IF(A182="","",IFERROR(INDEX(tbl_Proj_GSU,MATCH(A182,tbl_Proj_ID,0)),""))</f>
        <v/>
      </c>
      <c r="D182" s="23" t="str">
        <f aca="false">IF(A182="","",IFERROR(INDEX(tbl_Proj_Rt,MATCH(A182,tbl_Proj_ID,0)),""))</f>
        <v/>
      </c>
      <c r="E182" s="23" t="str">
        <f aca="false">IF(A182="","",IFERROR(INDEX(tbl_Proj_Vt,MATCH(A182,tbl_Proj_ID,0)),""))</f>
        <v/>
      </c>
      <c r="F182" s="21"/>
      <c r="G182" s="21"/>
      <c r="H182" s="21"/>
      <c r="I182" s="23" t="str">
        <f aca="false">IF(OR(F182="",H182=""),"",IFERROR(INDEX(tbl_Keuzes_ItemID,MATCH(LEFT(F182,1)&amp;"|"&amp;G182&amp;"|"&amp;H182,tbl_Keuzes_Key,0)),""))</f>
        <v/>
      </c>
      <c r="J182" s="25" t="str">
        <f aca="false">IFERROR(IF(I182="","",VLOOKUP(I182,Normtijden_Config!$A$4:$S$55,7,FALSE())),"")</f>
        <v/>
      </c>
      <c r="K182" s="23" t="str">
        <f aca="false">IFERROR(IF(I182="","",VLOOKUP(I182,Normtijden_Config!$A$4:$S$55,8,FALSE())),"")</f>
        <v/>
      </c>
      <c r="L182" s="25" t="str">
        <f aca="false">IF(I182="","",IFERROR(  IF(VLOOKUP(I182,Normtijden_Config!$A$4:$S$55,9,FALSE())&lt;&gt;"",     VLOOKUP(I182,Normtijden_Config!$A$4:$S$55,9,FALSE()),     IFERROR(-INDEX(tbl_Offsets_Wd,MATCH(K182&amp;"|"&amp;D182&amp;"|"&amp;E182,tbl_Offsets_Key,0)),"")),""))</f>
        <v/>
      </c>
      <c r="M182" s="23" t="str">
        <f aca="false">IFERROR(IF(I182="","",VLOOKUP(I182,Normtijden_Config!$A$4:$S$55,10,FALSE())),"")</f>
        <v/>
      </c>
      <c r="N182" s="23" t="str">
        <f aca="false">IFERROR(IF(I182="","",VLOOKUP(I182,Normtijden_Config!$A$4:$S$55,11,FALSE())),"")</f>
        <v/>
      </c>
      <c r="O182" s="21"/>
      <c r="P182" s="21"/>
      <c r="Q182" s="26"/>
      <c r="R182" s="26"/>
      <c r="S182" s="24" t="str">
        <f aca="false">IF(OR(C182="",L182=""),"",WORKDAY(C182,-L182))</f>
        <v/>
      </c>
      <c r="T182" s="24" t="str">
        <f aca="false">IF(OR(S182="",J182=""),"",WORKDAY(S182,-J182))</f>
        <v/>
      </c>
      <c r="U182" s="24" t="str">
        <f aca="true">IF(R182&lt;&gt;"",R182,IF(AND(Q182&lt;&gt;"",ISNUMBER(J182)),WORKDAY(Q182,J182),IF(AND(P182="Nodig",ISNUMBER(J182)),WORKDAY(TODAY(),J182),"")))</f>
        <v/>
      </c>
      <c r="V182" s="27" t="n">
        <f aca="false">IF(OR(P182="Afgerond",P182="Goedgekeurd",P182="N.v.t"),0,IF(OR(U182="",L182=""),0,WORKDAY(U182,L182)))</f>
        <v>0</v>
      </c>
      <c r="W182" s="25" t="str">
        <f aca="true">IF(P182="N.v.t","",IF(OR(P182="Afgerond",P182="Goedgekeurd"),"✓",IF(J182="","n.v.t.",IF(Q182="",J182,J182-NETWORKDAYS(Q182,TODAY())+1))))</f>
        <v>n.v.t.</v>
      </c>
      <c r="X182" s="23" t="str">
        <f aca="false">IF(OR(U182="",S182=""),"ONBEKEND",IF(U182&lt;=S182,"JA",IF(U182&lt;=C182,"KRAP","NEE")))</f>
        <v>ONBEKEND</v>
      </c>
      <c r="Y182" s="28" t="b">
        <f aca="true">IF(A182="",FALSE(),OR(X182="KRAP",AND(P182="Nodig",IFERROR(TODAY()&gt;=T182-10,FALSE())),AND(P182="Ingediend",ISNUMBER(W182),W182&lt;=5,W182&gt;0),P182="Afgewezen"))</f>
        <v>0</v>
      </c>
      <c r="Z182" s="28" t="b">
        <f aca="false">IF(A182="",FALSE(),AND(M182=TRUE(),OR(X182="NEE",AND(ISNUMBER(W182),W182&lt;0))))</f>
        <v>0</v>
      </c>
      <c r="AA182" s="28" t="b">
        <f aca="true">IF(A182="",FALSE(),AND(N182=TRUE(),OR(P182="Nodig",P182="Ingediend",P182="Afgewezen"),IFERROR(TODAY()&gt;S182,FALSE())))</f>
        <v>0</v>
      </c>
      <c r="AB182" s="29" t="str">
        <f aca="true">IF(A182="","",IF(P182="N.v.t","⚪",IF(OR(P182="Afgerond",P182="Goedgekeurd"),"🟢",IF(Z182=TRUE(),"🔴",IF(AA182=TRUE(),"🔴",IF(Y182=TRUE(),"🟠",IF(AND(F182="G-Schouw",J182=""),IF(P182="Ingediend","🟠",IF(AND(C182&lt;&gt;"",TODAY()&gt;C182-28),"🔴","🟠")),"🟢")))))))</f>
        <v/>
      </c>
      <c r="AC182" s="21"/>
      <c r="AD182" s="21"/>
      <c r="AE182" s="30"/>
      <c r="AF182" s="31"/>
    </row>
    <row r="183" customFormat="false" ht="15" hidden="false" customHeight="false" outlineLevel="0" collapsed="false">
      <c r="A183" s="21"/>
      <c r="B183" s="23" t="str">
        <f aca="false">IF(A183="","",IFERROR(INDEX(tbl_Proj_Naam,MATCH(A183,tbl_Proj_ID,0)),"—"))</f>
        <v/>
      </c>
      <c r="C183" s="24" t="str">
        <f aca="false">IF(A183="","",IFERROR(INDEX(tbl_Proj_GSU,MATCH(A183,tbl_Proj_ID,0)),""))</f>
        <v/>
      </c>
      <c r="D183" s="23" t="str">
        <f aca="false">IF(A183="","",IFERROR(INDEX(tbl_Proj_Rt,MATCH(A183,tbl_Proj_ID,0)),""))</f>
        <v/>
      </c>
      <c r="E183" s="23" t="str">
        <f aca="false">IF(A183="","",IFERROR(INDEX(tbl_Proj_Vt,MATCH(A183,tbl_Proj_ID,0)),""))</f>
        <v/>
      </c>
      <c r="F183" s="21"/>
      <c r="G183" s="21"/>
      <c r="H183" s="21"/>
      <c r="I183" s="23" t="str">
        <f aca="false">IF(OR(F183="",H183=""),"",IFERROR(INDEX(tbl_Keuzes_ItemID,MATCH(LEFT(F183,1)&amp;"|"&amp;G183&amp;"|"&amp;H183,tbl_Keuzes_Key,0)),""))</f>
        <v/>
      </c>
      <c r="J183" s="25" t="str">
        <f aca="false">IFERROR(IF(I183="","",VLOOKUP(I183,Normtijden_Config!$A$4:$S$55,7,FALSE())),"")</f>
        <v/>
      </c>
      <c r="K183" s="23" t="str">
        <f aca="false">IFERROR(IF(I183="","",VLOOKUP(I183,Normtijden_Config!$A$4:$S$55,8,FALSE())),"")</f>
        <v/>
      </c>
      <c r="L183" s="25" t="str">
        <f aca="false">IF(I183="","",IFERROR(  IF(VLOOKUP(I183,Normtijden_Config!$A$4:$S$55,9,FALSE())&lt;&gt;"",     VLOOKUP(I183,Normtijden_Config!$A$4:$S$55,9,FALSE()),     IFERROR(-INDEX(tbl_Offsets_Wd,MATCH(K183&amp;"|"&amp;D183&amp;"|"&amp;E183,tbl_Offsets_Key,0)),"")),""))</f>
        <v/>
      </c>
      <c r="M183" s="23" t="str">
        <f aca="false">IFERROR(IF(I183="","",VLOOKUP(I183,Normtijden_Config!$A$4:$S$55,10,FALSE())),"")</f>
        <v/>
      </c>
      <c r="N183" s="23" t="str">
        <f aca="false">IFERROR(IF(I183="","",VLOOKUP(I183,Normtijden_Config!$A$4:$S$55,11,FALSE())),"")</f>
        <v/>
      </c>
      <c r="O183" s="21"/>
      <c r="P183" s="21"/>
      <c r="Q183" s="26"/>
      <c r="R183" s="26"/>
      <c r="S183" s="24" t="str">
        <f aca="false">IF(OR(C183="",L183=""),"",WORKDAY(C183,-L183))</f>
        <v/>
      </c>
      <c r="T183" s="24" t="str">
        <f aca="false">IF(OR(S183="",J183=""),"",WORKDAY(S183,-J183))</f>
        <v/>
      </c>
      <c r="U183" s="24" t="str">
        <f aca="true">IF(R183&lt;&gt;"",R183,IF(AND(Q183&lt;&gt;"",ISNUMBER(J183)),WORKDAY(Q183,J183),IF(AND(P183="Nodig",ISNUMBER(J183)),WORKDAY(TODAY(),J183),"")))</f>
        <v/>
      </c>
      <c r="V183" s="27" t="n">
        <f aca="false">IF(OR(P183="Afgerond",P183="Goedgekeurd",P183="N.v.t"),0,IF(OR(U183="",L183=""),0,WORKDAY(U183,L183)))</f>
        <v>0</v>
      </c>
      <c r="W183" s="25" t="str">
        <f aca="true">IF(P183="N.v.t","",IF(OR(P183="Afgerond",P183="Goedgekeurd"),"✓",IF(J183="","n.v.t.",IF(Q183="",J183,J183-NETWORKDAYS(Q183,TODAY())+1))))</f>
        <v>n.v.t.</v>
      </c>
      <c r="X183" s="23" t="str">
        <f aca="false">IF(OR(U183="",S183=""),"ONBEKEND",IF(U183&lt;=S183,"JA",IF(U183&lt;=C183,"KRAP","NEE")))</f>
        <v>ONBEKEND</v>
      </c>
      <c r="Y183" s="28" t="b">
        <f aca="true">IF(A183="",FALSE(),OR(X183="KRAP",AND(P183="Nodig",IFERROR(TODAY()&gt;=T183-10,FALSE())),AND(P183="Ingediend",ISNUMBER(W183),W183&lt;=5,W183&gt;0),P183="Afgewezen"))</f>
        <v>0</v>
      </c>
      <c r="Z183" s="28" t="b">
        <f aca="false">IF(A183="",FALSE(),AND(M183=TRUE(),OR(X183="NEE",AND(ISNUMBER(W183),W183&lt;0))))</f>
        <v>0</v>
      </c>
      <c r="AA183" s="28" t="b">
        <f aca="true">IF(A183="",FALSE(),AND(N183=TRUE(),OR(P183="Nodig",P183="Ingediend",P183="Afgewezen"),IFERROR(TODAY()&gt;S183,FALSE())))</f>
        <v>0</v>
      </c>
      <c r="AB183" s="29" t="str">
        <f aca="true">IF(A183="","",IF(P183="N.v.t","⚪",IF(OR(P183="Afgerond",P183="Goedgekeurd"),"🟢",IF(Z183=TRUE(),"🔴",IF(AA183=TRUE(),"🔴",IF(Y183=TRUE(),"🟠",IF(AND(F183="G-Schouw",J183=""),IF(P183="Ingediend","🟠",IF(AND(C183&lt;&gt;"",TODAY()&gt;C183-28),"🔴","🟠")),"🟢")))))))</f>
        <v/>
      </c>
      <c r="AC183" s="21"/>
      <c r="AD183" s="21"/>
      <c r="AE183" s="30"/>
      <c r="AF183" s="31"/>
    </row>
    <row r="184" customFormat="false" ht="15" hidden="false" customHeight="false" outlineLevel="0" collapsed="false">
      <c r="A184" s="21"/>
      <c r="B184" s="23" t="str">
        <f aca="false">IF(A184="","",IFERROR(INDEX(tbl_Proj_Naam,MATCH(A184,tbl_Proj_ID,0)),"—"))</f>
        <v/>
      </c>
      <c r="C184" s="24" t="str">
        <f aca="false">IF(A184="","",IFERROR(INDEX(tbl_Proj_GSU,MATCH(A184,tbl_Proj_ID,0)),""))</f>
        <v/>
      </c>
      <c r="D184" s="23" t="str">
        <f aca="false">IF(A184="","",IFERROR(INDEX(tbl_Proj_Rt,MATCH(A184,tbl_Proj_ID,0)),""))</f>
        <v/>
      </c>
      <c r="E184" s="23" t="str">
        <f aca="false">IF(A184="","",IFERROR(INDEX(tbl_Proj_Vt,MATCH(A184,tbl_Proj_ID,0)),""))</f>
        <v/>
      </c>
      <c r="F184" s="21"/>
      <c r="G184" s="21"/>
      <c r="H184" s="21"/>
      <c r="I184" s="23" t="str">
        <f aca="false">IF(OR(F184="",H184=""),"",IFERROR(INDEX(tbl_Keuzes_ItemID,MATCH(LEFT(F184,1)&amp;"|"&amp;G184&amp;"|"&amp;H184,tbl_Keuzes_Key,0)),""))</f>
        <v/>
      </c>
      <c r="J184" s="25" t="str">
        <f aca="false">IFERROR(IF(I184="","",VLOOKUP(I184,Normtijden_Config!$A$4:$S$55,7,FALSE())),"")</f>
        <v/>
      </c>
      <c r="K184" s="23" t="str">
        <f aca="false">IFERROR(IF(I184="","",VLOOKUP(I184,Normtijden_Config!$A$4:$S$55,8,FALSE())),"")</f>
        <v/>
      </c>
      <c r="L184" s="25" t="str">
        <f aca="false">IF(I184="","",IFERROR(  IF(VLOOKUP(I184,Normtijden_Config!$A$4:$S$55,9,FALSE())&lt;&gt;"",     VLOOKUP(I184,Normtijden_Config!$A$4:$S$55,9,FALSE()),     IFERROR(-INDEX(tbl_Offsets_Wd,MATCH(K184&amp;"|"&amp;D184&amp;"|"&amp;E184,tbl_Offsets_Key,0)),"")),""))</f>
        <v/>
      </c>
      <c r="M184" s="23" t="str">
        <f aca="false">IFERROR(IF(I184="","",VLOOKUP(I184,Normtijden_Config!$A$4:$S$55,10,FALSE())),"")</f>
        <v/>
      </c>
      <c r="N184" s="23" t="str">
        <f aca="false">IFERROR(IF(I184="","",VLOOKUP(I184,Normtijden_Config!$A$4:$S$55,11,FALSE())),"")</f>
        <v/>
      </c>
      <c r="O184" s="21"/>
      <c r="P184" s="21"/>
      <c r="Q184" s="26"/>
      <c r="R184" s="26"/>
      <c r="S184" s="24" t="str">
        <f aca="false">IF(OR(C184="",L184=""),"",WORKDAY(C184,-L184))</f>
        <v/>
      </c>
      <c r="T184" s="24" t="str">
        <f aca="false">IF(OR(S184="",J184=""),"",WORKDAY(S184,-J184))</f>
        <v/>
      </c>
      <c r="U184" s="24" t="str">
        <f aca="true">IF(R184&lt;&gt;"",R184,IF(AND(Q184&lt;&gt;"",ISNUMBER(J184)),WORKDAY(Q184,J184),IF(AND(P184="Nodig",ISNUMBER(J184)),WORKDAY(TODAY(),J184),"")))</f>
        <v/>
      </c>
      <c r="V184" s="27" t="n">
        <f aca="false">IF(OR(P184="Afgerond",P184="Goedgekeurd",P184="N.v.t"),0,IF(OR(U184="",L184=""),0,WORKDAY(U184,L184)))</f>
        <v>0</v>
      </c>
      <c r="W184" s="25" t="str">
        <f aca="true">IF(P184="N.v.t","",IF(OR(P184="Afgerond",P184="Goedgekeurd"),"✓",IF(J184="","n.v.t.",IF(Q184="",J184,J184-NETWORKDAYS(Q184,TODAY())+1))))</f>
        <v>n.v.t.</v>
      </c>
      <c r="X184" s="23" t="str">
        <f aca="false">IF(OR(U184="",S184=""),"ONBEKEND",IF(U184&lt;=S184,"JA",IF(U184&lt;=C184,"KRAP","NEE")))</f>
        <v>ONBEKEND</v>
      </c>
      <c r="Y184" s="28" t="b">
        <f aca="true">IF(A184="",FALSE(),OR(X184="KRAP",AND(P184="Nodig",IFERROR(TODAY()&gt;=T184-10,FALSE())),AND(P184="Ingediend",ISNUMBER(W184),W184&lt;=5,W184&gt;0),P184="Afgewezen"))</f>
        <v>0</v>
      </c>
      <c r="Z184" s="28" t="b">
        <f aca="false">IF(A184="",FALSE(),AND(M184=TRUE(),OR(X184="NEE",AND(ISNUMBER(W184),W184&lt;0))))</f>
        <v>0</v>
      </c>
      <c r="AA184" s="28" t="b">
        <f aca="true">IF(A184="",FALSE(),AND(N184=TRUE(),OR(P184="Nodig",P184="Ingediend",P184="Afgewezen"),IFERROR(TODAY()&gt;S184,FALSE())))</f>
        <v>0</v>
      </c>
      <c r="AB184" s="29" t="str">
        <f aca="true">IF(A184="","",IF(P184="N.v.t","⚪",IF(OR(P184="Afgerond",P184="Goedgekeurd"),"🟢",IF(Z184=TRUE(),"🔴",IF(AA184=TRUE(),"🔴",IF(Y184=TRUE(),"🟠",IF(AND(F184="G-Schouw",J184=""),IF(P184="Ingediend","🟠",IF(AND(C184&lt;&gt;"",TODAY()&gt;C184-28),"🔴","🟠")),"🟢")))))))</f>
        <v/>
      </c>
      <c r="AC184" s="21"/>
      <c r="AD184" s="21"/>
      <c r="AE184" s="30"/>
      <c r="AF184" s="31"/>
    </row>
    <row r="185" customFormat="false" ht="15" hidden="false" customHeight="false" outlineLevel="0" collapsed="false">
      <c r="A185" s="21"/>
      <c r="B185" s="23" t="str">
        <f aca="false">IF(A185="","",IFERROR(INDEX(tbl_Proj_Naam,MATCH(A185,tbl_Proj_ID,0)),"—"))</f>
        <v/>
      </c>
      <c r="C185" s="24" t="str">
        <f aca="false">IF(A185="","",IFERROR(INDEX(tbl_Proj_GSU,MATCH(A185,tbl_Proj_ID,0)),""))</f>
        <v/>
      </c>
      <c r="D185" s="23" t="str">
        <f aca="false">IF(A185="","",IFERROR(INDEX(tbl_Proj_Rt,MATCH(A185,tbl_Proj_ID,0)),""))</f>
        <v/>
      </c>
      <c r="E185" s="23" t="str">
        <f aca="false">IF(A185="","",IFERROR(INDEX(tbl_Proj_Vt,MATCH(A185,tbl_Proj_ID,0)),""))</f>
        <v/>
      </c>
      <c r="F185" s="21"/>
      <c r="G185" s="21"/>
      <c r="H185" s="21"/>
      <c r="I185" s="23" t="str">
        <f aca="false">IF(OR(F185="",H185=""),"",IFERROR(INDEX(tbl_Keuzes_ItemID,MATCH(LEFT(F185,1)&amp;"|"&amp;G185&amp;"|"&amp;H185,tbl_Keuzes_Key,0)),""))</f>
        <v/>
      </c>
      <c r="J185" s="25" t="str">
        <f aca="false">IFERROR(IF(I185="","",VLOOKUP(I185,Normtijden_Config!$A$4:$S$55,7,FALSE())),"")</f>
        <v/>
      </c>
      <c r="K185" s="23" t="str">
        <f aca="false">IFERROR(IF(I185="","",VLOOKUP(I185,Normtijden_Config!$A$4:$S$55,8,FALSE())),"")</f>
        <v/>
      </c>
      <c r="L185" s="25" t="str">
        <f aca="false">IF(I185="","",IFERROR(  IF(VLOOKUP(I185,Normtijden_Config!$A$4:$S$55,9,FALSE())&lt;&gt;"",     VLOOKUP(I185,Normtijden_Config!$A$4:$S$55,9,FALSE()),     IFERROR(-INDEX(tbl_Offsets_Wd,MATCH(K185&amp;"|"&amp;D185&amp;"|"&amp;E185,tbl_Offsets_Key,0)),"")),""))</f>
        <v/>
      </c>
      <c r="M185" s="23" t="str">
        <f aca="false">IFERROR(IF(I185="","",VLOOKUP(I185,Normtijden_Config!$A$4:$S$55,10,FALSE())),"")</f>
        <v/>
      </c>
      <c r="N185" s="23" t="str">
        <f aca="false">IFERROR(IF(I185="","",VLOOKUP(I185,Normtijden_Config!$A$4:$S$55,11,FALSE())),"")</f>
        <v/>
      </c>
      <c r="O185" s="21"/>
      <c r="P185" s="21"/>
      <c r="Q185" s="26"/>
      <c r="R185" s="26"/>
      <c r="S185" s="24" t="str">
        <f aca="false">IF(OR(C185="",L185=""),"",WORKDAY(C185,-L185))</f>
        <v/>
      </c>
      <c r="T185" s="24" t="str">
        <f aca="false">IF(OR(S185="",J185=""),"",WORKDAY(S185,-J185))</f>
        <v/>
      </c>
      <c r="U185" s="24" t="str">
        <f aca="true">IF(R185&lt;&gt;"",R185,IF(AND(Q185&lt;&gt;"",ISNUMBER(J185)),WORKDAY(Q185,J185),IF(AND(P185="Nodig",ISNUMBER(J185)),WORKDAY(TODAY(),J185),"")))</f>
        <v/>
      </c>
      <c r="V185" s="27" t="n">
        <f aca="false">IF(OR(P185="Afgerond",P185="Goedgekeurd",P185="N.v.t"),0,IF(OR(U185="",L185=""),0,WORKDAY(U185,L185)))</f>
        <v>0</v>
      </c>
      <c r="W185" s="25" t="str">
        <f aca="true">IF(P185="N.v.t","",IF(OR(P185="Afgerond",P185="Goedgekeurd"),"✓",IF(J185="","n.v.t.",IF(Q185="",J185,J185-NETWORKDAYS(Q185,TODAY())+1))))</f>
        <v>n.v.t.</v>
      </c>
      <c r="X185" s="23" t="str">
        <f aca="false">IF(OR(U185="",S185=""),"ONBEKEND",IF(U185&lt;=S185,"JA",IF(U185&lt;=C185,"KRAP","NEE")))</f>
        <v>ONBEKEND</v>
      </c>
      <c r="Y185" s="28" t="b">
        <f aca="true">IF(A185="",FALSE(),OR(X185="KRAP",AND(P185="Nodig",IFERROR(TODAY()&gt;=T185-10,FALSE())),AND(P185="Ingediend",ISNUMBER(W185),W185&lt;=5,W185&gt;0),P185="Afgewezen"))</f>
        <v>0</v>
      </c>
      <c r="Z185" s="28" t="b">
        <f aca="false">IF(A185="",FALSE(),AND(M185=TRUE(),OR(X185="NEE",AND(ISNUMBER(W185),W185&lt;0))))</f>
        <v>0</v>
      </c>
      <c r="AA185" s="28" t="b">
        <f aca="true">IF(A185="",FALSE(),AND(N185=TRUE(),OR(P185="Nodig",P185="Ingediend",P185="Afgewezen"),IFERROR(TODAY()&gt;S185,FALSE())))</f>
        <v>0</v>
      </c>
      <c r="AB185" s="29" t="str">
        <f aca="true">IF(A185="","",IF(P185="N.v.t","⚪",IF(OR(P185="Afgerond",P185="Goedgekeurd"),"🟢",IF(Z185=TRUE(),"🔴",IF(AA185=TRUE(),"🔴",IF(Y185=TRUE(),"🟠",IF(AND(F185="G-Schouw",J185=""),IF(P185="Ingediend","🟠",IF(AND(C185&lt;&gt;"",TODAY()&gt;C185-28),"🔴","🟠")),"🟢")))))))</f>
        <v/>
      </c>
      <c r="AC185" s="21"/>
      <c r="AD185" s="21"/>
      <c r="AE185" s="30"/>
      <c r="AF185" s="31"/>
    </row>
    <row r="186" customFormat="false" ht="15" hidden="false" customHeight="false" outlineLevel="0" collapsed="false">
      <c r="A186" s="21"/>
      <c r="B186" s="23" t="str">
        <f aca="false">IF(A186="","",IFERROR(INDEX(tbl_Proj_Naam,MATCH(A186,tbl_Proj_ID,0)),"—"))</f>
        <v/>
      </c>
      <c r="C186" s="24" t="str">
        <f aca="false">IF(A186="","",IFERROR(INDEX(tbl_Proj_GSU,MATCH(A186,tbl_Proj_ID,0)),""))</f>
        <v/>
      </c>
      <c r="D186" s="23" t="str">
        <f aca="false">IF(A186="","",IFERROR(INDEX(tbl_Proj_Rt,MATCH(A186,tbl_Proj_ID,0)),""))</f>
        <v/>
      </c>
      <c r="E186" s="23" t="str">
        <f aca="false">IF(A186="","",IFERROR(INDEX(tbl_Proj_Vt,MATCH(A186,tbl_Proj_ID,0)),""))</f>
        <v/>
      </c>
      <c r="F186" s="21"/>
      <c r="G186" s="21"/>
      <c r="H186" s="21"/>
      <c r="I186" s="23" t="str">
        <f aca="false">IF(OR(F186="",H186=""),"",IFERROR(INDEX(tbl_Keuzes_ItemID,MATCH(LEFT(F186,1)&amp;"|"&amp;G186&amp;"|"&amp;H186,tbl_Keuzes_Key,0)),""))</f>
        <v/>
      </c>
      <c r="J186" s="25" t="str">
        <f aca="false">IFERROR(IF(I186="","",VLOOKUP(I186,Normtijden_Config!$A$4:$S$55,7,FALSE())),"")</f>
        <v/>
      </c>
      <c r="K186" s="23" t="str">
        <f aca="false">IFERROR(IF(I186="","",VLOOKUP(I186,Normtijden_Config!$A$4:$S$55,8,FALSE())),"")</f>
        <v/>
      </c>
      <c r="L186" s="25" t="str">
        <f aca="false">IF(I186="","",IFERROR(  IF(VLOOKUP(I186,Normtijden_Config!$A$4:$S$55,9,FALSE())&lt;&gt;"",     VLOOKUP(I186,Normtijden_Config!$A$4:$S$55,9,FALSE()),     IFERROR(-INDEX(tbl_Offsets_Wd,MATCH(K186&amp;"|"&amp;D186&amp;"|"&amp;E186,tbl_Offsets_Key,0)),"")),""))</f>
        <v/>
      </c>
      <c r="M186" s="23" t="str">
        <f aca="false">IFERROR(IF(I186="","",VLOOKUP(I186,Normtijden_Config!$A$4:$S$55,10,FALSE())),"")</f>
        <v/>
      </c>
      <c r="N186" s="23" t="str">
        <f aca="false">IFERROR(IF(I186="","",VLOOKUP(I186,Normtijden_Config!$A$4:$S$55,11,FALSE())),"")</f>
        <v/>
      </c>
      <c r="O186" s="21"/>
      <c r="P186" s="21"/>
      <c r="Q186" s="26"/>
      <c r="R186" s="26"/>
      <c r="S186" s="24" t="str">
        <f aca="false">IF(OR(C186="",L186=""),"",WORKDAY(C186,-L186))</f>
        <v/>
      </c>
      <c r="T186" s="24" t="str">
        <f aca="false">IF(OR(S186="",J186=""),"",WORKDAY(S186,-J186))</f>
        <v/>
      </c>
      <c r="U186" s="24" t="str">
        <f aca="true">IF(R186&lt;&gt;"",R186,IF(AND(Q186&lt;&gt;"",ISNUMBER(J186)),WORKDAY(Q186,J186),IF(AND(P186="Nodig",ISNUMBER(J186)),WORKDAY(TODAY(),J186),"")))</f>
        <v/>
      </c>
      <c r="V186" s="27" t="n">
        <f aca="false">IF(OR(P186="Afgerond",P186="Goedgekeurd",P186="N.v.t"),0,IF(OR(U186="",L186=""),0,WORKDAY(U186,L186)))</f>
        <v>0</v>
      </c>
      <c r="W186" s="25" t="str">
        <f aca="true">IF(P186="N.v.t","",IF(OR(P186="Afgerond",P186="Goedgekeurd"),"✓",IF(J186="","n.v.t.",IF(Q186="",J186,J186-NETWORKDAYS(Q186,TODAY())+1))))</f>
        <v>n.v.t.</v>
      </c>
      <c r="X186" s="23" t="str">
        <f aca="false">IF(OR(U186="",S186=""),"ONBEKEND",IF(U186&lt;=S186,"JA",IF(U186&lt;=C186,"KRAP","NEE")))</f>
        <v>ONBEKEND</v>
      </c>
      <c r="Y186" s="28" t="b">
        <f aca="true">IF(A186="",FALSE(),OR(X186="KRAP",AND(P186="Nodig",IFERROR(TODAY()&gt;=T186-10,FALSE())),AND(P186="Ingediend",ISNUMBER(W186),W186&lt;=5,W186&gt;0),P186="Afgewezen"))</f>
        <v>0</v>
      </c>
      <c r="Z186" s="28" t="b">
        <f aca="false">IF(A186="",FALSE(),AND(M186=TRUE(),OR(X186="NEE",AND(ISNUMBER(W186),W186&lt;0))))</f>
        <v>0</v>
      </c>
      <c r="AA186" s="28" t="b">
        <f aca="true">IF(A186="",FALSE(),AND(N186=TRUE(),OR(P186="Nodig",P186="Ingediend",P186="Afgewezen"),IFERROR(TODAY()&gt;S186,FALSE())))</f>
        <v>0</v>
      </c>
      <c r="AB186" s="29" t="str">
        <f aca="true">IF(A186="","",IF(P186="N.v.t","⚪",IF(OR(P186="Afgerond",P186="Goedgekeurd"),"🟢",IF(Z186=TRUE(),"🔴",IF(AA186=TRUE(),"🔴",IF(Y186=TRUE(),"🟠",IF(AND(F186="G-Schouw",J186=""),IF(P186="Ingediend","🟠",IF(AND(C186&lt;&gt;"",TODAY()&gt;C186-28),"🔴","🟠")),"🟢")))))))</f>
        <v/>
      </c>
      <c r="AC186" s="21"/>
      <c r="AD186" s="21"/>
      <c r="AE186" s="30"/>
      <c r="AF186" s="31"/>
    </row>
    <row r="187" customFormat="false" ht="15" hidden="false" customHeight="false" outlineLevel="0" collapsed="false">
      <c r="A187" s="21"/>
      <c r="B187" s="23" t="str">
        <f aca="false">IF(A187="","",IFERROR(INDEX(tbl_Proj_Naam,MATCH(A187,tbl_Proj_ID,0)),"—"))</f>
        <v/>
      </c>
      <c r="C187" s="24" t="str">
        <f aca="false">IF(A187="","",IFERROR(INDEX(tbl_Proj_GSU,MATCH(A187,tbl_Proj_ID,0)),""))</f>
        <v/>
      </c>
      <c r="D187" s="23" t="str">
        <f aca="false">IF(A187="","",IFERROR(INDEX(tbl_Proj_Rt,MATCH(A187,tbl_Proj_ID,0)),""))</f>
        <v/>
      </c>
      <c r="E187" s="23" t="str">
        <f aca="false">IF(A187="","",IFERROR(INDEX(tbl_Proj_Vt,MATCH(A187,tbl_Proj_ID,0)),""))</f>
        <v/>
      </c>
      <c r="F187" s="21"/>
      <c r="G187" s="21"/>
      <c r="H187" s="21"/>
      <c r="I187" s="23" t="str">
        <f aca="false">IF(OR(F187="",H187=""),"",IFERROR(INDEX(tbl_Keuzes_ItemID,MATCH(LEFT(F187,1)&amp;"|"&amp;G187&amp;"|"&amp;H187,tbl_Keuzes_Key,0)),""))</f>
        <v/>
      </c>
      <c r="J187" s="25" t="str">
        <f aca="false">IFERROR(IF(I187="","",VLOOKUP(I187,Normtijden_Config!$A$4:$S$55,7,FALSE())),"")</f>
        <v/>
      </c>
      <c r="K187" s="23" t="str">
        <f aca="false">IFERROR(IF(I187="","",VLOOKUP(I187,Normtijden_Config!$A$4:$S$55,8,FALSE())),"")</f>
        <v/>
      </c>
      <c r="L187" s="25" t="str">
        <f aca="false">IF(I187="","",IFERROR(  IF(VLOOKUP(I187,Normtijden_Config!$A$4:$S$55,9,FALSE())&lt;&gt;"",     VLOOKUP(I187,Normtijden_Config!$A$4:$S$55,9,FALSE()),     IFERROR(-INDEX(tbl_Offsets_Wd,MATCH(K187&amp;"|"&amp;D187&amp;"|"&amp;E187,tbl_Offsets_Key,0)),"")),""))</f>
        <v/>
      </c>
      <c r="M187" s="23" t="str">
        <f aca="false">IFERROR(IF(I187="","",VLOOKUP(I187,Normtijden_Config!$A$4:$S$55,10,FALSE())),"")</f>
        <v/>
      </c>
      <c r="N187" s="23" t="str">
        <f aca="false">IFERROR(IF(I187="","",VLOOKUP(I187,Normtijden_Config!$A$4:$S$55,11,FALSE())),"")</f>
        <v/>
      </c>
      <c r="O187" s="21"/>
      <c r="P187" s="21"/>
      <c r="Q187" s="26"/>
      <c r="R187" s="26"/>
      <c r="S187" s="24" t="str">
        <f aca="false">IF(OR(C187="",L187=""),"",WORKDAY(C187,-L187))</f>
        <v/>
      </c>
      <c r="T187" s="24" t="str">
        <f aca="false">IF(OR(S187="",J187=""),"",WORKDAY(S187,-J187))</f>
        <v/>
      </c>
      <c r="U187" s="24" t="str">
        <f aca="true">IF(R187&lt;&gt;"",R187,IF(AND(Q187&lt;&gt;"",ISNUMBER(J187)),WORKDAY(Q187,J187),IF(AND(P187="Nodig",ISNUMBER(J187)),WORKDAY(TODAY(),J187),"")))</f>
        <v/>
      </c>
      <c r="V187" s="27" t="n">
        <f aca="false">IF(OR(P187="Afgerond",P187="Goedgekeurd",P187="N.v.t"),0,IF(OR(U187="",L187=""),0,WORKDAY(U187,L187)))</f>
        <v>0</v>
      </c>
      <c r="W187" s="25" t="str">
        <f aca="true">IF(P187="N.v.t","",IF(OR(P187="Afgerond",P187="Goedgekeurd"),"✓",IF(J187="","n.v.t.",IF(Q187="",J187,J187-NETWORKDAYS(Q187,TODAY())+1))))</f>
        <v>n.v.t.</v>
      </c>
      <c r="X187" s="23" t="str">
        <f aca="false">IF(OR(U187="",S187=""),"ONBEKEND",IF(U187&lt;=S187,"JA",IF(U187&lt;=C187,"KRAP","NEE")))</f>
        <v>ONBEKEND</v>
      </c>
      <c r="Y187" s="28" t="b">
        <f aca="true">IF(A187="",FALSE(),OR(X187="KRAP",AND(P187="Nodig",IFERROR(TODAY()&gt;=T187-10,FALSE())),AND(P187="Ingediend",ISNUMBER(W187),W187&lt;=5,W187&gt;0),P187="Afgewezen"))</f>
        <v>0</v>
      </c>
      <c r="Z187" s="28" t="b">
        <f aca="false">IF(A187="",FALSE(),AND(M187=TRUE(),OR(X187="NEE",AND(ISNUMBER(W187),W187&lt;0))))</f>
        <v>0</v>
      </c>
      <c r="AA187" s="28" t="b">
        <f aca="true">IF(A187="",FALSE(),AND(N187=TRUE(),OR(P187="Nodig",P187="Ingediend",P187="Afgewezen"),IFERROR(TODAY()&gt;S187,FALSE())))</f>
        <v>0</v>
      </c>
      <c r="AB187" s="29" t="str">
        <f aca="true">IF(A187="","",IF(P187="N.v.t","⚪",IF(OR(P187="Afgerond",P187="Goedgekeurd"),"🟢",IF(Z187=TRUE(),"🔴",IF(AA187=TRUE(),"🔴",IF(Y187=TRUE(),"🟠",IF(AND(F187="G-Schouw",J187=""),IF(P187="Ingediend","🟠",IF(AND(C187&lt;&gt;"",TODAY()&gt;C187-28),"🔴","🟠")),"🟢")))))))</f>
        <v/>
      </c>
      <c r="AC187" s="21"/>
      <c r="AD187" s="21"/>
      <c r="AE187" s="30"/>
      <c r="AF187" s="31"/>
    </row>
    <row r="188" customFormat="false" ht="15" hidden="false" customHeight="false" outlineLevel="0" collapsed="false">
      <c r="A188" s="21"/>
      <c r="B188" s="23" t="str">
        <f aca="false">IF(A188="","",IFERROR(INDEX(tbl_Proj_Naam,MATCH(A188,tbl_Proj_ID,0)),"—"))</f>
        <v/>
      </c>
      <c r="C188" s="24" t="str">
        <f aca="false">IF(A188="","",IFERROR(INDEX(tbl_Proj_GSU,MATCH(A188,tbl_Proj_ID,0)),""))</f>
        <v/>
      </c>
      <c r="D188" s="23" t="str">
        <f aca="false">IF(A188="","",IFERROR(INDEX(tbl_Proj_Rt,MATCH(A188,tbl_Proj_ID,0)),""))</f>
        <v/>
      </c>
      <c r="E188" s="23" t="str">
        <f aca="false">IF(A188="","",IFERROR(INDEX(tbl_Proj_Vt,MATCH(A188,tbl_Proj_ID,0)),""))</f>
        <v/>
      </c>
      <c r="F188" s="21"/>
      <c r="G188" s="21"/>
      <c r="H188" s="21"/>
      <c r="I188" s="23" t="str">
        <f aca="false">IF(OR(F188="",H188=""),"",IFERROR(INDEX(tbl_Keuzes_ItemID,MATCH(LEFT(F188,1)&amp;"|"&amp;G188&amp;"|"&amp;H188,tbl_Keuzes_Key,0)),""))</f>
        <v/>
      </c>
      <c r="J188" s="25" t="str">
        <f aca="false">IFERROR(IF(I188="","",VLOOKUP(I188,Normtijden_Config!$A$4:$S$55,7,FALSE())),"")</f>
        <v/>
      </c>
      <c r="K188" s="23" t="str">
        <f aca="false">IFERROR(IF(I188="","",VLOOKUP(I188,Normtijden_Config!$A$4:$S$55,8,FALSE())),"")</f>
        <v/>
      </c>
      <c r="L188" s="25" t="str">
        <f aca="false">IF(I188="","",IFERROR(  IF(VLOOKUP(I188,Normtijden_Config!$A$4:$S$55,9,FALSE())&lt;&gt;"",     VLOOKUP(I188,Normtijden_Config!$A$4:$S$55,9,FALSE()),     IFERROR(-INDEX(tbl_Offsets_Wd,MATCH(K188&amp;"|"&amp;D188&amp;"|"&amp;E188,tbl_Offsets_Key,0)),"")),""))</f>
        <v/>
      </c>
      <c r="M188" s="23" t="str">
        <f aca="false">IFERROR(IF(I188="","",VLOOKUP(I188,Normtijden_Config!$A$4:$S$55,10,FALSE())),"")</f>
        <v/>
      </c>
      <c r="N188" s="23" t="str">
        <f aca="false">IFERROR(IF(I188="","",VLOOKUP(I188,Normtijden_Config!$A$4:$S$55,11,FALSE())),"")</f>
        <v/>
      </c>
      <c r="O188" s="21"/>
      <c r="P188" s="21"/>
      <c r="Q188" s="26"/>
      <c r="R188" s="26"/>
      <c r="S188" s="24" t="str">
        <f aca="false">IF(OR(C188="",L188=""),"",WORKDAY(C188,-L188))</f>
        <v/>
      </c>
      <c r="T188" s="24" t="str">
        <f aca="false">IF(OR(S188="",J188=""),"",WORKDAY(S188,-J188))</f>
        <v/>
      </c>
      <c r="U188" s="24" t="str">
        <f aca="true">IF(R188&lt;&gt;"",R188,IF(AND(Q188&lt;&gt;"",ISNUMBER(J188)),WORKDAY(Q188,J188),IF(AND(P188="Nodig",ISNUMBER(J188)),WORKDAY(TODAY(),J188),"")))</f>
        <v/>
      </c>
      <c r="V188" s="27" t="n">
        <f aca="false">IF(OR(P188="Afgerond",P188="Goedgekeurd",P188="N.v.t"),0,IF(OR(U188="",L188=""),0,WORKDAY(U188,L188)))</f>
        <v>0</v>
      </c>
      <c r="W188" s="25" t="str">
        <f aca="true">IF(P188="N.v.t","",IF(OR(P188="Afgerond",P188="Goedgekeurd"),"✓",IF(J188="","n.v.t.",IF(Q188="",J188,J188-NETWORKDAYS(Q188,TODAY())+1))))</f>
        <v>n.v.t.</v>
      </c>
      <c r="X188" s="23" t="str">
        <f aca="false">IF(OR(U188="",S188=""),"ONBEKEND",IF(U188&lt;=S188,"JA",IF(U188&lt;=C188,"KRAP","NEE")))</f>
        <v>ONBEKEND</v>
      </c>
      <c r="Y188" s="28" t="b">
        <f aca="true">IF(A188="",FALSE(),OR(X188="KRAP",AND(P188="Nodig",IFERROR(TODAY()&gt;=T188-10,FALSE())),AND(P188="Ingediend",ISNUMBER(W188),W188&lt;=5,W188&gt;0),P188="Afgewezen"))</f>
        <v>0</v>
      </c>
      <c r="Z188" s="28" t="b">
        <f aca="false">IF(A188="",FALSE(),AND(M188=TRUE(),OR(X188="NEE",AND(ISNUMBER(W188),W188&lt;0))))</f>
        <v>0</v>
      </c>
      <c r="AA188" s="28" t="b">
        <f aca="true">IF(A188="",FALSE(),AND(N188=TRUE(),OR(P188="Nodig",P188="Ingediend",P188="Afgewezen"),IFERROR(TODAY()&gt;S188,FALSE())))</f>
        <v>0</v>
      </c>
      <c r="AB188" s="29" t="str">
        <f aca="true">IF(A188="","",IF(P188="N.v.t","⚪",IF(OR(P188="Afgerond",P188="Goedgekeurd"),"🟢",IF(Z188=TRUE(),"🔴",IF(AA188=TRUE(),"🔴",IF(Y188=TRUE(),"🟠",IF(AND(F188="G-Schouw",J188=""),IF(P188="Ingediend","🟠",IF(AND(C188&lt;&gt;"",TODAY()&gt;C188-28),"🔴","🟠")),"🟢")))))))</f>
        <v/>
      </c>
      <c r="AC188" s="21"/>
      <c r="AD188" s="21"/>
      <c r="AE188" s="30"/>
      <c r="AF188" s="31"/>
    </row>
    <row r="189" customFormat="false" ht="15" hidden="false" customHeight="false" outlineLevel="0" collapsed="false">
      <c r="A189" s="21"/>
      <c r="B189" s="23" t="str">
        <f aca="false">IF(A189="","",IFERROR(INDEX(tbl_Proj_Naam,MATCH(A189,tbl_Proj_ID,0)),"—"))</f>
        <v/>
      </c>
      <c r="C189" s="24" t="str">
        <f aca="false">IF(A189="","",IFERROR(INDEX(tbl_Proj_GSU,MATCH(A189,tbl_Proj_ID,0)),""))</f>
        <v/>
      </c>
      <c r="D189" s="23" t="str">
        <f aca="false">IF(A189="","",IFERROR(INDEX(tbl_Proj_Rt,MATCH(A189,tbl_Proj_ID,0)),""))</f>
        <v/>
      </c>
      <c r="E189" s="23" t="str">
        <f aca="false">IF(A189="","",IFERROR(INDEX(tbl_Proj_Vt,MATCH(A189,tbl_Proj_ID,0)),""))</f>
        <v/>
      </c>
      <c r="F189" s="21"/>
      <c r="G189" s="21"/>
      <c r="H189" s="21"/>
      <c r="I189" s="23" t="str">
        <f aca="false">IF(OR(F189="",H189=""),"",IFERROR(INDEX(tbl_Keuzes_ItemID,MATCH(LEFT(F189,1)&amp;"|"&amp;G189&amp;"|"&amp;H189,tbl_Keuzes_Key,0)),""))</f>
        <v/>
      </c>
      <c r="J189" s="25" t="str">
        <f aca="false">IFERROR(IF(I189="","",VLOOKUP(I189,Normtijden_Config!$A$4:$S$55,7,FALSE())),"")</f>
        <v/>
      </c>
      <c r="K189" s="23" t="str">
        <f aca="false">IFERROR(IF(I189="","",VLOOKUP(I189,Normtijden_Config!$A$4:$S$55,8,FALSE())),"")</f>
        <v/>
      </c>
      <c r="L189" s="25" t="str">
        <f aca="false">IF(I189="","",IFERROR(  IF(VLOOKUP(I189,Normtijden_Config!$A$4:$S$55,9,FALSE())&lt;&gt;"",     VLOOKUP(I189,Normtijden_Config!$A$4:$S$55,9,FALSE()),     IFERROR(-INDEX(tbl_Offsets_Wd,MATCH(K189&amp;"|"&amp;D189&amp;"|"&amp;E189,tbl_Offsets_Key,0)),"")),""))</f>
        <v/>
      </c>
      <c r="M189" s="23" t="str">
        <f aca="false">IFERROR(IF(I189="","",VLOOKUP(I189,Normtijden_Config!$A$4:$S$55,10,FALSE())),"")</f>
        <v/>
      </c>
      <c r="N189" s="23" t="str">
        <f aca="false">IFERROR(IF(I189="","",VLOOKUP(I189,Normtijden_Config!$A$4:$S$55,11,FALSE())),"")</f>
        <v/>
      </c>
      <c r="O189" s="21"/>
      <c r="P189" s="21"/>
      <c r="Q189" s="26"/>
      <c r="R189" s="26"/>
      <c r="S189" s="24" t="str">
        <f aca="false">IF(OR(C189="",L189=""),"",WORKDAY(C189,-L189))</f>
        <v/>
      </c>
      <c r="T189" s="24" t="str">
        <f aca="false">IF(OR(S189="",J189=""),"",WORKDAY(S189,-J189))</f>
        <v/>
      </c>
      <c r="U189" s="24" t="str">
        <f aca="true">IF(R189&lt;&gt;"",R189,IF(AND(Q189&lt;&gt;"",ISNUMBER(J189)),WORKDAY(Q189,J189),IF(AND(P189="Nodig",ISNUMBER(J189)),WORKDAY(TODAY(),J189),"")))</f>
        <v/>
      </c>
      <c r="V189" s="27" t="n">
        <f aca="false">IF(OR(P189="Afgerond",P189="Goedgekeurd",P189="N.v.t"),0,IF(OR(U189="",L189=""),0,WORKDAY(U189,L189)))</f>
        <v>0</v>
      </c>
      <c r="W189" s="25" t="str">
        <f aca="true">IF(P189="N.v.t","",IF(OR(P189="Afgerond",P189="Goedgekeurd"),"✓",IF(J189="","n.v.t.",IF(Q189="",J189,J189-NETWORKDAYS(Q189,TODAY())+1))))</f>
        <v>n.v.t.</v>
      </c>
      <c r="X189" s="23" t="str">
        <f aca="false">IF(OR(U189="",S189=""),"ONBEKEND",IF(U189&lt;=S189,"JA",IF(U189&lt;=C189,"KRAP","NEE")))</f>
        <v>ONBEKEND</v>
      </c>
      <c r="Y189" s="28" t="b">
        <f aca="true">IF(A189="",FALSE(),OR(X189="KRAP",AND(P189="Nodig",IFERROR(TODAY()&gt;=T189-10,FALSE())),AND(P189="Ingediend",ISNUMBER(W189),W189&lt;=5,W189&gt;0),P189="Afgewezen"))</f>
        <v>0</v>
      </c>
      <c r="Z189" s="28" t="b">
        <f aca="false">IF(A189="",FALSE(),AND(M189=TRUE(),OR(X189="NEE",AND(ISNUMBER(W189),W189&lt;0))))</f>
        <v>0</v>
      </c>
      <c r="AA189" s="28" t="b">
        <f aca="true">IF(A189="",FALSE(),AND(N189=TRUE(),OR(P189="Nodig",P189="Ingediend",P189="Afgewezen"),IFERROR(TODAY()&gt;S189,FALSE())))</f>
        <v>0</v>
      </c>
      <c r="AB189" s="29" t="str">
        <f aca="true">IF(A189="","",IF(P189="N.v.t","⚪",IF(OR(P189="Afgerond",P189="Goedgekeurd"),"🟢",IF(Z189=TRUE(),"🔴",IF(AA189=TRUE(),"🔴",IF(Y189=TRUE(),"🟠",IF(AND(F189="G-Schouw",J189=""),IF(P189="Ingediend","🟠",IF(AND(C189&lt;&gt;"",TODAY()&gt;C189-28),"🔴","🟠")),"🟢")))))))</f>
        <v/>
      </c>
      <c r="AC189" s="21"/>
      <c r="AD189" s="21"/>
      <c r="AE189" s="30"/>
      <c r="AF189" s="31"/>
    </row>
    <row r="190" customFormat="false" ht="15" hidden="false" customHeight="false" outlineLevel="0" collapsed="false">
      <c r="A190" s="21"/>
      <c r="B190" s="23" t="str">
        <f aca="false">IF(A190="","",IFERROR(INDEX(tbl_Proj_Naam,MATCH(A190,tbl_Proj_ID,0)),"—"))</f>
        <v/>
      </c>
      <c r="C190" s="24" t="str">
        <f aca="false">IF(A190="","",IFERROR(INDEX(tbl_Proj_GSU,MATCH(A190,tbl_Proj_ID,0)),""))</f>
        <v/>
      </c>
      <c r="D190" s="23" t="str">
        <f aca="false">IF(A190="","",IFERROR(INDEX(tbl_Proj_Rt,MATCH(A190,tbl_Proj_ID,0)),""))</f>
        <v/>
      </c>
      <c r="E190" s="23" t="str">
        <f aca="false">IF(A190="","",IFERROR(INDEX(tbl_Proj_Vt,MATCH(A190,tbl_Proj_ID,0)),""))</f>
        <v/>
      </c>
      <c r="F190" s="21"/>
      <c r="G190" s="21"/>
      <c r="H190" s="21"/>
      <c r="I190" s="23" t="str">
        <f aca="false">IF(OR(F190="",H190=""),"",IFERROR(INDEX(tbl_Keuzes_ItemID,MATCH(LEFT(F190,1)&amp;"|"&amp;G190&amp;"|"&amp;H190,tbl_Keuzes_Key,0)),""))</f>
        <v/>
      </c>
      <c r="J190" s="25" t="str">
        <f aca="false">IFERROR(IF(I190="","",VLOOKUP(I190,Normtijden_Config!$A$4:$S$55,7,FALSE())),"")</f>
        <v/>
      </c>
      <c r="K190" s="23" t="str">
        <f aca="false">IFERROR(IF(I190="","",VLOOKUP(I190,Normtijden_Config!$A$4:$S$55,8,FALSE())),"")</f>
        <v/>
      </c>
      <c r="L190" s="25" t="str">
        <f aca="false">IF(I190="","",IFERROR(  IF(VLOOKUP(I190,Normtijden_Config!$A$4:$S$55,9,FALSE())&lt;&gt;"",     VLOOKUP(I190,Normtijden_Config!$A$4:$S$55,9,FALSE()),     IFERROR(-INDEX(tbl_Offsets_Wd,MATCH(K190&amp;"|"&amp;D190&amp;"|"&amp;E190,tbl_Offsets_Key,0)),"")),""))</f>
        <v/>
      </c>
      <c r="M190" s="23" t="str">
        <f aca="false">IFERROR(IF(I190="","",VLOOKUP(I190,Normtijden_Config!$A$4:$S$55,10,FALSE())),"")</f>
        <v/>
      </c>
      <c r="N190" s="23" t="str">
        <f aca="false">IFERROR(IF(I190="","",VLOOKUP(I190,Normtijden_Config!$A$4:$S$55,11,FALSE())),"")</f>
        <v/>
      </c>
      <c r="O190" s="21"/>
      <c r="P190" s="21"/>
      <c r="Q190" s="26"/>
      <c r="R190" s="26"/>
      <c r="S190" s="24" t="str">
        <f aca="false">IF(OR(C190="",L190=""),"",WORKDAY(C190,-L190))</f>
        <v/>
      </c>
      <c r="T190" s="24" t="str">
        <f aca="false">IF(OR(S190="",J190=""),"",WORKDAY(S190,-J190))</f>
        <v/>
      </c>
      <c r="U190" s="24" t="str">
        <f aca="true">IF(R190&lt;&gt;"",R190,IF(AND(Q190&lt;&gt;"",ISNUMBER(J190)),WORKDAY(Q190,J190),IF(AND(P190="Nodig",ISNUMBER(J190)),WORKDAY(TODAY(),J190),"")))</f>
        <v/>
      </c>
      <c r="V190" s="27" t="n">
        <f aca="false">IF(OR(P190="Afgerond",P190="Goedgekeurd",P190="N.v.t"),0,IF(OR(U190="",L190=""),0,WORKDAY(U190,L190)))</f>
        <v>0</v>
      </c>
      <c r="W190" s="25" t="str">
        <f aca="true">IF(P190="N.v.t","",IF(OR(P190="Afgerond",P190="Goedgekeurd"),"✓",IF(J190="","n.v.t.",IF(Q190="",J190,J190-NETWORKDAYS(Q190,TODAY())+1))))</f>
        <v>n.v.t.</v>
      </c>
      <c r="X190" s="23" t="str">
        <f aca="false">IF(OR(U190="",S190=""),"ONBEKEND",IF(U190&lt;=S190,"JA",IF(U190&lt;=C190,"KRAP","NEE")))</f>
        <v>ONBEKEND</v>
      </c>
      <c r="Y190" s="28" t="b">
        <f aca="true">IF(A190="",FALSE(),OR(X190="KRAP",AND(P190="Nodig",IFERROR(TODAY()&gt;=T190-10,FALSE())),AND(P190="Ingediend",ISNUMBER(W190),W190&lt;=5,W190&gt;0),P190="Afgewezen"))</f>
        <v>0</v>
      </c>
      <c r="Z190" s="28" t="b">
        <f aca="false">IF(A190="",FALSE(),AND(M190=TRUE(),OR(X190="NEE",AND(ISNUMBER(W190),W190&lt;0))))</f>
        <v>0</v>
      </c>
      <c r="AA190" s="28" t="b">
        <f aca="true">IF(A190="",FALSE(),AND(N190=TRUE(),OR(P190="Nodig",P190="Ingediend",P190="Afgewezen"),IFERROR(TODAY()&gt;S190,FALSE())))</f>
        <v>0</v>
      </c>
      <c r="AB190" s="29" t="str">
        <f aca="true">IF(A190="","",IF(P190="N.v.t","⚪",IF(OR(P190="Afgerond",P190="Goedgekeurd"),"🟢",IF(Z190=TRUE(),"🔴",IF(AA190=TRUE(),"🔴",IF(Y190=TRUE(),"🟠",IF(AND(F190="G-Schouw",J190=""),IF(P190="Ingediend","🟠",IF(AND(C190&lt;&gt;"",TODAY()&gt;C190-28),"🔴","🟠")),"🟢")))))))</f>
        <v/>
      </c>
      <c r="AC190" s="21"/>
      <c r="AD190" s="21"/>
      <c r="AE190" s="30"/>
      <c r="AF190" s="31"/>
    </row>
    <row r="191" customFormat="false" ht="15" hidden="false" customHeight="false" outlineLevel="0" collapsed="false">
      <c r="A191" s="21"/>
      <c r="B191" s="23" t="str">
        <f aca="false">IF(A191="","",IFERROR(INDEX(tbl_Proj_Naam,MATCH(A191,tbl_Proj_ID,0)),"—"))</f>
        <v/>
      </c>
      <c r="C191" s="24" t="str">
        <f aca="false">IF(A191="","",IFERROR(INDEX(tbl_Proj_GSU,MATCH(A191,tbl_Proj_ID,0)),""))</f>
        <v/>
      </c>
      <c r="D191" s="23" t="str">
        <f aca="false">IF(A191="","",IFERROR(INDEX(tbl_Proj_Rt,MATCH(A191,tbl_Proj_ID,0)),""))</f>
        <v/>
      </c>
      <c r="E191" s="23" t="str">
        <f aca="false">IF(A191="","",IFERROR(INDEX(tbl_Proj_Vt,MATCH(A191,tbl_Proj_ID,0)),""))</f>
        <v/>
      </c>
      <c r="F191" s="21"/>
      <c r="G191" s="21"/>
      <c r="H191" s="21"/>
      <c r="I191" s="23" t="str">
        <f aca="false">IF(OR(F191="",H191=""),"",IFERROR(INDEX(tbl_Keuzes_ItemID,MATCH(LEFT(F191,1)&amp;"|"&amp;G191&amp;"|"&amp;H191,tbl_Keuzes_Key,0)),""))</f>
        <v/>
      </c>
      <c r="J191" s="25" t="str">
        <f aca="false">IFERROR(IF(I191="","",VLOOKUP(I191,Normtijden_Config!$A$4:$S$55,7,FALSE())),"")</f>
        <v/>
      </c>
      <c r="K191" s="23" t="str">
        <f aca="false">IFERROR(IF(I191="","",VLOOKUP(I191,Normtijden_Config!$A$4:$S$55,8,FALSE())),"")</f>
        <v/>
      </c>
      <c r="L191" s="25" t="str">
        <f aca="false">IF(I191="","",IFERROR(  IF(VLOOKUP(I191,Normtijden_Config!$A$4:$S$55,9,FALSE())&lt;&gt;"",     VLOOKUP(I191,Normtijden_Config!$A$4:$S$55,9,FALSE()),     IFERROR(-INDEX(tbl_Offsets_Wd,MATCH(K191&amp;"|"&amp;D191&amp;"|"&amp;E191,tbl_Offsets_Key,0)),"")),""))</f>
        <v/>
      </c>
      <c r="M191" s="23" t="str">
        <f aca="false">IFERROR(IF(I191="","",VLOOKUP(I191,Normtijden_Config!$A$4:$S$55,10,FALSE())),"")</f>
        <v/>
      </c>
      <c r="N191" s="23" t="str">
        <f aca="false">IFERROR(IF(I191="","",VLOOKUP(I191,Normtijden_Config!$A$4:$S$55,11,FALSE())),"")</f>
        <v/>
      </c>
      <c r="O191" s="21"/>
      <c r="P191" s="21"/>
      <c r="Q191" s="26"/>
      <c r="R191" s="26"/>
      <c r="S191" s="24" t="str">
        <f aca="false">IF(OR(C191="",L191=""),"",WORKDAY(C191,-L191))</f>
        <v/>
      </c>
      <c r="T191" s="24" t="str">
        <f aca="false">IF(OR(S191="",J191=""),"",WORKDAY(S191,-J191))</f>
        <v/>
      </c>
      <c r="U191" s="24" t="str">
        <f aca="true">IF(R191&lt;&gt;"",R191,IF(AND(Q191&lt;&gt;"",ISNUMBER(J191)),WORKDAY(Q191,J191),IF(AND(P191="Nodig",ISNUMBER(J191)),WORKDAY(TODAY(),J191),"")))</f>
        <v/>
      </c>
      <c r="V191" s="27" t="n">
        <f aca="false">IF(OR(P191="Afgerond",P191="Goedgekeurd",P191="N.v.t"),0,IF(OR(U191="",L191=""),0,WORKDAY(U191,L191)))</f>
        <v>0</v>
      </c>
      <c r="W191" s="25" t="str">
        <f aca="true">IF(P191="N.v.t","",IF(OR(P191="Afgerond",P191="Goedgekeurd"),"✓",IF(J191="","n.v.t.",IF(Q191="",J191,J191-NETWORKDAYS(Q191,TODAY())+1))))</f>
        <v>n.v.t.</v>
      </c>
      <c r="X191" s="23" t="str">
        <f aca="false">IF(OR(U191="",S191=""),"ONBEKEND",IF(U191&lt;=S191,"JA",IF(U191&lt;=C191,"KRAP","NEE")))</f>
        <v>ONBEKEND</v>
      </c>
      <c r="Y191" s="28" t="b">
        <f aca="true">IF(A191="",FALSE(),OR(X191="KRAP",AND(P191="Nodig",IFERROR(TODAY()&gt;=T191-10,FALSE())),AND(P191="Ingediend",ISNUMBER(W191),W191&lt;=5,W191&gt;0),P191="Afgewezen"))</f>
        <v>0</v>
      </c>
      <c r="Z191" s="28" t="b">
        <f aca="false">IF(A191="",FALSE(),AND(M191=TRUE(),OR(X191="NEE",AND(ISNUMBER(W191),W191&lt;0))))</f>
        <v>0</v>
      </c>
      <c r="AA191" s="28" t="b">
        <f aca="true">IF(A191="",FALSE(),AND(N191=TRUE(),OR(P191="Nodig",P191="Ingediend",P191="Afgewezen"),IFERROR(TODAY()&gt;S191,FALSE())))</f>
        <v>0</v>
      </c>
      <c r="AB191" s="29" t="str">
        <f aca="true">IF(A191="","",IF(P191="N.v.t","⚪",IF(OR(P191="Afgerond",P191="Goedgekeurd"),"🟢",IF(Z191=TRUE(),"🔴",IF(AA191=TRUE(),"🔴",IF(Y191=TRUE(),"🟠",IF(AND(F191="G-Schouw",J191=""),IF(P191="Ingediend","🟠",IF(AND(C191&lt;&gt;"",TODAY()&gt;C191-28),"🔴","🟠")),"🟢")))))))</f>
        <v/>
      </c>
      <c r="AC191" s="21"/>
      <c r="AD191" s="21"/>
      <c r="AE191" s="30"/>
      <c r="AF191" s="31"/>
    </row>
    <row r="192" customFormat="false" ht="15" hidden="false" customHeight="false" outlineLevel="0" collapsed="false">
      <c r="A192" s="21"/>
      <c r="B192" s="23" t="str">
        <f aca="false">IF(A192="","",IFERROR(INDEX(tbl_Proj_Naam,MATCH(A192,tbl_Proj_ID,0)),"—"))</f>
        <v/>
      </c>
      <c r="C192" s="24" t="str">
        <f aca="false">IF(A192="","",IFERROR(INDEX(tbl_Proj_GSU,MATCH(A192,tbl_Proj_ID,0)),""))</f>
        <v/>
      </c>
      <c r="D192" s="23" t="str">
        <f aca="false">IF(A192="","",IFERROR(INDEX(tbl_Proj_Rt,MATCH(A192,tbl_Proj_ID,0)),""))</f>
        <v/>
      </c>
      <c r="E192" s="23" t="str">
        <f aca="false">IF(A192="","",IFERROR(INDEX(tbl_Proj_Vt,MATCH(A192,tbl_Proj_ID,0)),""))</f>
        <v/>
      </c>
      <c r="F192" s="21"/>
      <c r="G192" s="21"/>
      <c r="H192" s="21"/>
      <c r="I192" s="23" t="str">
        <f aca="false">IF(OR(F192="",H192=""),"",IFERROR(INDEX(tbl_Keuzes_ItemID,MATCH(LEFT(F192,1)&amp;"|"&amp;G192&amp;"|"&amp;H192,tbl_Keuzes_Key,0)),""))</f>
        <v/>
      </c>
      <c r="J192" s="25" t="str">
        <f aca="false">IFERROR(IF(I192="","",VLOOKUP(I192,Normtijden_Config!$A$4:$S$55,7,FALSE())),"")</f>
        <v/>
      </c>
      <c r="K192" s="23" t="str">
        <f aca="false">IFERROR(IF(I192="","",VLOOKUP(I192,Normtijden_Config!$A$4:$S$55,8,FALSE())),"")</f>
        <v/>
      </c>
      <c r="L192" s="25" t="str">
        <f aca="false">IF(I192="","",IFERROR(  IF(VLOOKUP(I192,Normtijden_Config!$A$4:$S$55,9,FALSE())&lt;&gt;"",     VLOOKUP(I192,Normtijden_Config!$A$4:$S$55,9,FALSE()),     IFERROR(-INDEX(tbl_Offsets_Wd,MATCH(K192&amp;"|"&amp;D192&amp;"|"&amp;E192,tbl_Offsets_Key,0)),"")),""))</f>
        <v/>
      </c>
      <c r="M192" s="23" t="str">
        <f aca="false">IFERROR(IF(I192="","",VLOOKUP(I192,Normtijden_Config!$A$4:$S$55,10,FALSE())),"")</f>
        <v/>
      </c>
      <c r="N192" s="23" t="str">
        <f aca="false">IFERROR(IF(I192="","",VLOOKUP(I192,Normtijden_Config!$A$4:$S$55,11,FALSE())),"")</f>
        <v/>
      </c>
      <c r="O192" s="21"/>
      <c r="P192" s="21"/>
      <c r="Q192" s="26"/>
      <c r="R192" s="26"/>
      <c r="S192" s="24" t="str">
        <f aca="false">IF(OR(C192="",L192=""),"",WORKDAY(C192,-L192))</f>
        <v/>
      </c>
      <c r="T192" s="24" t="str">
        <f aca="false">IF(OR(S192="",J192=""),"",WORKDAY(S192,-J192))</f>
        <v/>
      </c>
      <c r="U192" s="24" t="str">
        <f aca="true">IF(R192&lt;&gt;"",R192,IF(AND(Q192&lt;&gt;"",ISNUMBER(J192)),WORKDAY(Q192,J192),IF(AND(P192="Nodig",ISNUMBER(J192)),WORKDAY(TODAY(),J192),"")))</f>
        <v/>
      </c>
      <c r="V192" s="27" t="n">
        <f aca="false">IF(OR(P192="Afgerond",P192="Goedgekeurd",P192="N.v.t"),0,IF(OR(U192="",L192=""),0,WORKDAY(U192,L192)))</f>
        <v>0</v>
      </c>
      <c r="W192" s="25" t="str">
        <f aca="true">IF(P192="N.v.t","",IF(OR(P192="Afgerond",P192="Goedgekeurd"),"✓",IF(J192="","n.v.t.",IF(Q192="",J192,J192-NETWORKDAYS(Q192,TODAY())+1))))</f>
        <v>n.v.t.</v>
      </c>
      <c r="X192" s="23" t="str">
        <f aca="false">IF(OR(U192="",S192=""),"ONBEKEND",IF(U192&lt;=S192,"JA",IF(U192&lt;=C192,"KRAP","NEE")))</f>
        <v>ONBEKEND</v>
      </c>
      <c r="Y192" s="28" t="b">
        <f aca="true">IF(A192="",FALSE(),OR(X192="KRAP",AND(P192="Nodig",IFERROR(TODAY()&gt;=T192-10,FALSE())),AND(P192="Ingediend",ISNUMBER(W192),W192&lt;=5,W192&gt;0),P192="Afgewezen"))</f>
        <v>0</v>
      </c>
      <c r="Z192" s="28" t="b">
        <f aca="false">IF(A192="",FALSE(),AND(M192=TRUE(),OR(X192="NEE",AND(ISNUMBER(W192),W192&lt;0))))</f>
        <v>0</v>
      </c>
      <c r="AA192" s="28" t="b">
        <f aca="true">IF(A192="",FALSE(),AND(N192=TRUE(),OR(P192="Nodig",P192="Ingediend",P192="Afgewezen"),IFERROR(TODAY()&gt;S192,FALSE())))</f>
        <v>0</v>
      </c>
      <c r="AB192" s="29" t="str">
        <f aca="true">IF(A192="","",IF(P192="N.v.t","⚪",IF(OR(P192="Afgerond",P192="Goedgekeurd"),"🟢",IF(Z192=TRUE(),"🔴",IF(AA192=TRUE(),"🔴",IF(Y192=TRUE(),"🟠",IF(AND(F192="G-Schouw",J192=""),IF(P192="Ingediend","🟠",IF(AND(C192&lt;&gt;"",TODAY()&gt;C192-28),"🔴","🟠")),"🟢")))))))</f>
        <v/>
      </c>
      <c r="AC192" s="21"/>
      <c r="AD192" s="21"/>
      <c r="AE192" s="30"/>
      <c r="AF192" s="31"/>
    </row>
    <row r="193" customFormat="false" ht="15" hidden="false" customHeight="false" outlineLevel="0" collapsed="false">
      <c r="A193" s="21"/>
      <c r="B193" s="23" t="str">
        <f aca="false">IF(A193="","",IFERROR(INDEX(tbl_Proj_Naam,MATCH(A193,tbl_Proj_ID,0)),"—"))</f>
        <v/>
      </c>
      <c r="C193" s="24" t="str">
        <f aca="false">IF(A193="","",IFERROR(INDEX(tbl_Proj_GSU,MATCH(A193,tbl_Proj_ID,0)),""))</f>
        <v/>
      </c>
      <c r="D193" s="23" t="str">
        <f aca="false">IF(A193="","",IFERROR(INDEX(tbl_Proj_Rt,MATCH(A193,tbl_Proj_ID,0)),""))</f>
        <v/>
      </c>
      <c r="E193" s="23" t="str">
        <f aca="false">IF(A193="","",IFERROR(INDEX(tbl_Proj_Vt,MATCH(A193,tbl_Proj_ID,0)),""))</f>
        <v/>
      </c>
      <c r="F193" s="21"/>
      <c r="G193" s="21"/>
      <c r="H193" s="21"/>
      <c r="I193" s="23" t="str">
        <f aca="false">IF(OR(F193="",H193=""),"",IFERROR(INDEX(tbl_Keuzes_ItemID,MATCH(LEFT(F193,1)&amp;"|"&amp;G193&amp;"|"&amp;H193,tbl_Keuzes_Key,0)),""))</f>
        <v/>
      </c>
      <c r="J193" s="25" t="str">
        <f aca="false">IFERROR(IF(I193="","",VLOOKUP(I193,Normtijden_Config!$A$4:$S$55,7,FALSE())),"")</f>
        <v/>
      </c>
      <c r="K193" s="23" t="str">
        <f aca="false">IFERROR(IF(I193="","",VLOOKUP(I193,Normtijden_Config!$A$4:$S$55,8,FALSE())),"")</f>
        <v/>
      </c>
      <c r="L193" s="25" t="str">
        <f aca="false">IF(I193="","",IFERROR(  IF(VLOOKUP(I193,Normtijden_Config!$A$4:$S$55,9,FALSE())&lt;&gt;"",     VLOOKUP(I193,Normtijden_Config!$A$4:$S$55,9,FALSE()),     IFERROR(-INDEX(tbl_Offsets_Wd,MATCH(K193&amp;"|"&amp;D193&amp;"|"&amp;E193,tbl_Offsets_Key,0)),"")),""))</f>
        <v/>
      </c>
      <c r="M193" s="23" t="str">
        <f aca="false">IFERROR(IF(I193="","",VLOOKUP(I193,Normtijden_Config!$A$4:$S$55,10,FALSE())),"")</f>
        <v/>
      </c>
      <c r="N193" s="23" t="str">
        <f aca="false">IFERROR(IF(I193="","",VLOOKUP(I193,Normtijden_Config!$A$4:$S$55,11,FALSE())),"")</f>
        <v/>
      </c>
      <c r="O193" s="21"/>
      <c r="P193" s="21"/>
      <c r="Q193" s="26"/>
      <c r="R193" s="26"/>
      <c r="S193" s="24" t="str">
        <f aca="false">IF(OR(C193="",L193=""),"",WORKDAY(C193,-L193))</f>
        <v/>
      </c>
      <c r="T193" s="24" t="str">
        <f aca="false">IF(OR(S193="",J193=""),"",WORKDAY(S193,-J193))</f>
        <v/>
      </c>
      <c r="U193" s="24" t="str">
        <f aca="true">IF(R193&lt;&gt;"",R193,IF(AND(Q193&lt;&gt;"",ISNUMBER(J193)),WORKDAY(Q193,J193),IF(AND(P193="Nodig",ISNUMBER(J193)),WORKDAY(TODAY(),J193),"")))</f>
        <v/>
      </c>
      <c r="V193" s="27" t="n">
        <f aca="false">IF(OR(P193="Afgerond",P193="Goedgekeurd",P193="N.v.t"),0,IF(OR(U193="",L193=""),0,WORKDAY(U193,L193)))</f>
        <v>0</v>
      </c>
      <c r="W193" s="25" t="str">
        <f aca="true">IF(P193="N.v.t","",IF(OR(P193="Afgerond",P193="Goedgekeurd"),"✓",IF(J193="","n.v.t.",IF(Q193="",J193,J193-NETWORKDAYS(Q193,TODAY())+1))))</f>
        <v>n.v.t.</v>
      </c>
      <c r="X193" s="23" t="str">
        <f aca="false">IF(OR(U193="",S193=""),"ONBEKEND",IF(U193&lt;=S193,"JA",IF(U193&lt;=C193,"KRAP","NEE")))</f>
        <v>ONBEKEND</v>
      </c>
      <c r="Y193" s="28" t="b">
        <f aca="true">IF(A193="",FALSE(),OR(X193="KRAP",AND(P193="Nodig",IFERROR(TODAY()&gt;=T193-10,FALSE())),AND(P193="Ingediend",ISNUMBER(W193),W193&lt;=5,W193&gt;0),P193="Afgewezen"))</f>
        <v>0</v>
      </c>
      <c r="Z193" s="28" t="b">
        <f aca="false">IF(A193="",FALSE(),AND(M193=TRUE(),OR(X193="NEE",AND(ISNUMBER(W193),W193&lt;0))))</f>
        <v>0</v>
      </c>
      <c r="AA193" s="28" t="b">
        <f aca="true">IF(A193="",FALSE(),AND(N193=TRUE(),OR(P193="Nodig",P193="Ingediend",P193="Afgewezen"),IFERROR(TODAY()&gt;S193,FALSE())))</f>
        <v>0</v>
      </c>
      <c r="AB193" s="29" t="str">
        <f aca="true">IF(A193="","",IF(P193="N.v.t","⚪",IF(OR(P193="Afgerond",P193="Goedgekeurd"),"🟢",IF(Z193=TRUE(),"🔴",IF(AA193=TRUE(),"🔴",IF(Y193=TRUE(),"🟠",IF(AND(F193="G-Schouw",J193=""),IF(P193="Ingediend","🟠",IF(AND(C193&lt;&gt;"",TODAY()&gt;C193-28),"🔴","🟠")),"🟢")))))))</f>
        <v/>
      </c>
      <c r="AC193" s="21"/>
      <c r="AD193" s="21"/>
      <c r="AE193" s="30"/>
      <c r="AF193" s="31"/>
    </row>
    <row r="194" customFormat="false" ht="15" hidden="false" customHeight="false" outlineLevel="0" collapsed="false">
      <c r="A194" s="21"/>
      <c r="B194" s="23" t="str">
        <f aca="false">IF(A194="","",IFERROR(INDEX(tbl_Proj_Naam,MATCH(A194,tbl_Proj_ID,0)),"—"))</f>
        <v/>
      </c>
      <c r="C194" s="24" t="str">
        <f aca="false">IF(A194="","",IFERROR(INDEX(tbl_Proj_GSU,MATCH(A194,tbl_Proj_ID,0)),""))</f>
        <v/>
      </c>
      <c r="D194" s="23" t="str">
        <f aca="false">IF(A194="","",IFERROR(INDEX(tbl_Proj_Rt,MATCH(A194,tbl_Proj_ID,0)),""))</f>
        <v/>
      </c>
      <c r="E194" s="23" t="str">
        <f aca="false">IF(A194="","",IFERROR(INDEX(tbl_Proj_Vt,MATCH(A194,tbl_Proj_ID,0)),""))</f>
        <v/>
      </c>
      <c r="F194" s="21"/>
      <c r="G194" s="21"/>
      <c r="H194" s="21"/>
      <c r="I194" s="23" t="str">
        <f aca="false">IF(OR(F194="",H194=""),"",IFERROR(INDEX(tbl_Keuzes_ItemID,MATCH(LEFT(F194,1)&amp;"|"&amp;G194&amp;"|"&amp;H194,tbl_Keuzes_Key,0)),""))</f>
        <v/>
      </c>
      <c r="J194" s="25" t="str">
        <f aca="false">IFERROR(IF(I194="","",VLOOKUP(I194,Normtijden_Config!$A$4:$S$55,7,FALSE())),"")</f>
        <v/>
      </c>
      <c r="K194" s="23" t="str">
        <f aca="false">IFERROR(IF(I194="","",VLOOKUP(I194,Normtijden_Config!$A$4:$S$55,8,FALSE())),"")</f>
        <v/>
      </c>
      <c r="L194" s="25" t="str">
        <f aca="false">IF(I194="","",IFERROR(  IF(VLOOKUP(I194,Normtijden_Config!$A$4:$S$55,9,FALSE())&lt;&gt;"",     VLOOKUP(I194,Normtijden_Config!$A$4:$S$55,9,FALSE()),     IFERROR(-INDEX(tbl_Offsets_Wd,MATCH(K194&amp;"|"&amp;D194&amp;"|"&amp;E194,tbl_Offsets_Key,0)),"")),""))</f>
        <v/>
      </c>
      <c r="M194" s="23" t="str">
        <f aca="false">IFERROR(IF(I194="","",VLOOKUP(I194,Normtijden_Config!$A$4:$S$55,10,FALSE())),"")</f>
        <v/>
      </c>
      <c r="N194" s="23" t="str">
        <f aca="false">IFERROR(IF(I194="","",VLOOKUP(I194,Normtijden_Config!$A$4:$S$55,11,FALSE())),"")</f>
        <v/>
      </c>
      <c r="O194" s="21"/>
      <c r="P194" s="21"/>
      <c r="Q194" s="26"/>
      <c r="R194" s="26"/>
      <c r="S194" s="24" t="str">
        <f aca="false">IF(OR(C194="",L194=""),"",WORKDAY(C194,-L194))</f>
        <v/>
      </c>
      <c r="T194" s="24" t="str">
        <f aca="false">IF(OR(S194="",J194=""),"",WORKDAY(S194,-J194))</f>
        <v/>
      </c>
      <c r="U194" s="24" t="str">
        <f aca="true">IF(R194&lt;&gt;"",R194,IF(AND(Q194&lt;&gt;"",ISNUMBER(J194)),WORKDAY(Q194,J194),IF(AND(P194="Nodig",ISNUMBER(J194)),WORKDAY(TODAY(),J194),"")))</f>
        <v/>
      </c>
      <c r="V194" s="27" t="n">
        <f aca="false">IF(OR(P194="Afgerond",P194="Goedgekeurd",P194="N.v.t"),0,IF(OR(U194="",L194=""),0,WORKDAY(U194,L194)))</f>
        <v>0</v>
      </c>
      <c r="W194" s="25" t="str">
        <f aca="true">IF(P194="N.v.t","",IF(OR(P194="Afgerond",P194="Goedgekeurd"),"✓",IF(J194="","n.v.t.",IF(Q194="",J194,J194-NETWORKDAYS(Q194,TODAY())+1))))</f>
        <v>n.v.t.</v>
      </c>
      <c r="X194" s="23" t="str">
        <f aca="false">IF(OR(U194="",S194=""),"ONBEKEND",IF(U194&lt;=S194,"JA",IF(U194&lt;=C194,"KRAP","NEE")))</f>
        <v>ONBEKEND</v>
      </c>
      <c r="Y194" s="28" t="b">
        <f aca="true">IF(A194="",FALSE(),OR(X194="KRAP",AND(P194="Nodig",IFERROR(TODAY()&gt;=T194-10,FALSE())),AND(P194="Ingediend",ISNUMBER(W194),W194&lt;=5,W194&gt;0),P194="Afgewezen"))</f>
        <v>0</v>
      </c>
      <c r="Z194" s="28" t="b">
        <f aca="false">IF(A194="",FALSE(),AND(M194=TRUE(),OR(X194="NEE",AND(ISNUMBER(W194),W194&lt;0))))</f>
        <v>0</v>
      </c>
      <c r="AA194" s="28" t="b">
        <f aca="true">IF(A194="",FALSE(),AND(N194=TRUE(),OR(P194="Nodig",P194="Ingediend",P194="Afgewezen"),IFERROR(TODAY()&gt;S194,FALSE())))</f>
        <v>0</v>
      </c>
      <c r="AB194" s="29" t="str">
        <f aca="true">IF(A194="","",IF(P194="N.v.t","⚪",IF(OR(P194="Afgerond",P194="Goedgekeurd"),"🟢",IF(Z194=TRUE(),"🔴",IF(AA194=TRUE(),"🔴",IF(Y194=TRUE(),"🟠",IF(AND(F194="G-Schouw",J194=""),IF(P194="Ingediend","🟠",IF(AND(C194&lt;&gt;"",TODAY()&gt;C194-28),"🔴","🟠")),"🟢")))))))</f>
        <v/>
      </c>
      <c r="AC194" s="21"/>
      <c r="AD194" s="21"/>
      <c r="AE194" s="30"/>
      <c r="AF194" s="31"/>
    </row>
    <row r="195" customFormat="false" ht="15" hidden="false" customHeight="false" outlineLevel="0" collapsed="false">
      <c r="A195" s="21"/>
      <c r="B195" s="23" t="str">
        <f aca="false">IF(A195="","",IFERROR(INDEX(tbl_Proj_Naam,MATCH(A195,tbl_Proj_ID,0)),"—"))</f>
        <v/>
      </c>
      <c r="C195" s="24" t="str">
        <f aca="false">IF(A195="","",IFERROR(INDEX(tbl_Proj_GSU,MATCH(A195,tbl_Proj_ID,0)),""))</f>
        <v/>
      </c>
      <c r="D195" s="23" t="str">
        <f aca="false">IF(A195="","",IFERROR(INDEX(tbl_Proj_Rt,MATCH(A195,tbl_Proj_ID,0)),""))</f>
        <v/>
      </c>
      <c r="E195" s="23" t="str">
        <f aca="false">IF(A195="","",IFERROR(INDEX(tbl_Proj_Vt,MATCH(A195,tbl_Proj_ID,0)),""))</f>
        <v/>
      </c>
      <c r="F195" s="21"/>
      <c r="G195" s="21"/>
      <c r="H195" s="21"/>
      <c r="I195" s="23" t="str">
        <f aca="false">IF(OR(F195="",H195=""),"",IFERROR(INDEX(tbl_Keuzes_ItemID,MATCH(LEFT(F195,1)&amp;"|"&amp;G195&amp;"|"&amp;H195,tbl_Keuzes_Key,0)),""))</f>
        <v/>
      </c>
      <c r="J195" s="25" t="str">
        <f aca="false">IFERROR(IF(I195="","",VLOOKUP(I195,Normtijden_Config!$A$4:$S$55,7,FALSE())),"")</f>
        <v/>
      </c>
      <c r="K195" s="23" t="str">
        <f aca="false">IFERROR(IF(I195="","",VLOOKUP(I195,Normtijden_Config!$A$4:$S$55,8,FALSE())),"")</f>
        <v/>
      </c>
      <c r="L195" s="25" t="str">
        <f aca="false">IF(I195="","",IFERROR(  IF(VLOOKUP(I195,Normtijden_Config!$A$4:$S$55,9,FALSE())&lt;&gt;"",     VLOOKUP(I195,Normtijden_Config!$A$4:$S$55,9,FALSE()),     IFERROR(-INDEX(tbl_Offsets_Wd,MATCH(K195&amp;"|"&amp;D195&amp;"|"&amp;E195,tbl_Offsets_Key,0)),"")),""))</f>
        <v/>
      </c>
      <c r="M195" s="23" t="str">
        <f aca="false">IFERROR(IF(I195="","",VLOOKUP(I195,Normtijden_Config!$A$4:$S$55,10,FALSE())),"")</f>
        <v/>
      </c>
      <c r="N195" s="23" t="str">
        <f aca="false">IFERROR(IF(I195="","",VLOOKUP(I195,Normtijden_Config!$A$4:$S$55,11,FALSE())),"")</f>
        <v/>
      </c>
      <c r="O195" s="21"/>
      <c r="P195" s="21"/>
      <c r="Q195" s="26"/>
      <c r="R195" s="26"/>
      <c r="S195" s="24" t="str">
        <f aca="false">IF(OR(C195="",L195=""),"",WORKDAY(C195,-L195))</f>
        <v/>
      </c>
      <c r="T195" s="24" t="str">
        <f aca="false">IF(OR(S195="",J195=""),"",WORKDAY(S195,-J195))</f>
        <v/>
      </c>
      <c r="U195" s="24" t="str">
        <f aca="true">IF(R195&lt;&gt;"",R195,IF(AND(Q195&lt;&gt;"",ISNUMBER(J195)),WORKDAY(Q195,J195),IF(AND(P195="Nodig",ISNUMBER(J195)),WORKDAY(TODAY(),J195),"")))</f>
        <v/>
      </c>
      <c r="V195" s="27" t="n">
        <f aca="false">IF(OR(P195="Afgerond",P195="Goedgekeurd",P195="N.v.t"),0,IF(OR(U195="",L195=""),0,WORKDAY(U195,L195)))</f>
        <v>0</v>
      </c>
      <c r="W195" s="25" t="str">
        <f aca="true">IF(P195="N.v.t","",IF(OR(P195="Afgerond",P195="Goedgekeurd"),"✓",IF(J195="","n.v.t.",IF(Q195="",J195,J195-NETWORKDAYS(Q195,TODAY())+1))))</f>
        <v>n.v.t.</v>
      </c>
      <c r="X195" s="23" t="str">
        <f aca="false">IF(OR(U195="",S195=""),"ONBEKEND",IF(U195&lt;=S195,"JA",IF(U195&lt;=C195,"KRAP","NEE")))</f>
        <v>ONBEKEND</v>
      </c>
      <c r="Y195" s="28" t="b">
        <f aca="true">IF(A195="",FALSE(),OR(X195="KRAP",AND(P195="Nodig",IFERROR(TODAY()&gt;=T195-10,FALSE())),AND(P195="Ingediend",ISNUMBER(W195),W195&lt;=5,W195&gt;0),P195="Afgewezen"))</f>
        <v>0</v>
      </c>
      <c r="Z195" s="28" t="b">
        <f aca="false">IF(A195="",FALSE(),AND(M195=TRUE(),OR(X195="NEE",AND(ISNUMBER(W195),W195&lt;0))))</f>
        <v>0</v>
      </c>
      <c r="AA195" s="28" t="b">
        <f aca="true">IF(A195="",FALSE(),AND(N195=TRUE(),OR(P195="Nodig",P195="Ingediend",P195="Afgewezen"),IFERROR(TODAY()&gt;S195,FALSE())))</f>
        <v>0</v>
      </c>
      <c r="AB195" s="29" t="str">
        <f aca="true">IF(A195="","",IF(P195="N.v.t","⚪",IF(OR(P195="Afgerond",P195="Goedgekeurd"),"🟢",IF(Z195=TRUE(),"🔴",IF(AA195=TRUE(),"🔴",IF(Y195=TRUE(),"🟠",IF(AND(F195="G-Schouw",J195=""),IF(P195="Ingediend","🟠",IF(AND(C195&lt;&gt;"",TODAY()&gt;C195-28),"🔴","🟠")),"🟢")))))))</f>
        <v/>
      </c>
      <c r="AC195" s="21"/>
      <c r="AD195" s="21"/>
      <c r="AE195" s="30"/>
      <c r="AF195" s="31"/>
    </row>
    <row r="196" customFormat="false" ht="15" hidden="false" customHeight="false" outlineLevel="0" collapsed="false">
      <c r="A196" s="21"/>
      <c r="B196" s="23" t="str">
        <f aca="false">IF(A196="","",IFERROR(INDEX(tbl_Proj_Naam,MATCH(A196,tbl_Proj_ID,0)),"—"))</f>
        <v/>
      </c>
      <c r="C196" s="24" t="str">
        <f aca="false">IF(A196="","",IFERROR(INDEX(tbl_Proj_GSU,MATCH(A196,tbl_Proj_ID,0)),""))</f>
        <v/>
      </c>
      <c r="D196" s="23" t="str">
        <f aca="false">IF(A196="","",IFERROR(INDEX(tbl_Proj_Rt,MATCH(A196,tbl_Proj_ID,0)),""))</f>
        <v/>
      </c>
      <c r="E196" s="23" t="str">
        <f aca="false">IF(A196="","",IFERROR(INDEX(tbl_Proj_Vt,MATCH(A196,tbl_Proj_ID,0)),""))</f>
        <v/>
      </c>
      <c r="F196" s="21"/>
      <c r="G196" s="21"/>
      <c r="H196" s="21"/>
      <c r="I196" s="23" t="str">
        <f aca="false">IF(OR(F196="",H196=""),"",IFERROR(INDEX(tbl_Keuzes_ItemID,MATCH(LEFT(F196,1)&amp;"|"&amp;G196&amp;"|"&amp;H196,tbl_Keuzes_Key,0)),""))</f>
        <v/>
      </c>
      <c r="J196" s="25" t="str">
        <f aca="false">IFERROR(IF(I196="","",VLOOKUP(I196,Normtijden_Config!$A$4:$S$55,7,FALSE())),"")</f>
        <v/>
      </c>
      <c r="K196" s="23" t="str">
        <f aca="false">IFERROR(IF(I196="","",VLOOKUP(I196,Normtijden_Config!$A$4:$S$55,8,FALSE())),"")</f>
        <v/>
      </c>
      <c r="L196" s="25" t="str">
        <f aca="false">IF(I196="","",IFERROR(  IF(VLOOKUP(I196,Normtijden_Config!$A$4:$S$55,9,FALSE())&lt;&gt;"",     VLOOKUP(I196,Normtijden_Config!$A$4:$S$55,9,FALSE()),     IFERROR(-INDEX(tbl_Offsets_Wd,MATCH(K196&amp;"|"&amp;D196&amp;"|"&amp;E196,tbl_Offsets_Key,0)),"")),""))</f>
        <v/>
      </c>
      <c r="M196" s="23" t="str">
        <f aca="false">IFERROR(IF(I196="","",VLOOKUP(I196,Normtijden_Config!$A$4:$S$55,10,FALSE())),"")</f>
        <v/>
      </c>
      <c r="N196" s="23" t="str">
        <f aca="false">IFERROR(IF(I196="","",VLOOKUP(I196,Normtijden_Config!$A$4:$S$55,11,FALSE())),"")</f>
        <v/>
      </c>
      <c r="O196" s="21"/>
      <c r="P196" s="21"/>
      <c r="Q196" s="26"/>
      <c r="R196" s="26"/>
      <c r="S196" s="24" t="str">
        <f aca="false">IF(OR(C196="",L196=""),"",WORKDAY(C196,-L196))</f>
        <v/>
      </c>
      <c r="T196" s="24" t="str">
        <f aca="false">IF(OR(S196="",J196=""),"",WORKDAY(S196,-J196))</f>
        <v/>
      </c>
      <c r="U196" s="24" t="str">
        <f aca="true">IF(R196&lt;&gt;"",R196,IF(AND(Q196&lt;&gt;"",ISNUMBER(J196)),WORKDAY(Q196,J196),IF(AND(P196="Nodig",ISNUMBER(J196)),WORKDAY(TODAY(),J196),"")))</f>
        <v/>
      </c>
      <c r="V196" s="27" t="n">
        <f aca="false">IF(OR(P196="Afgerond",P196="Goedgekeurd",P196="N.v.t"),0,IF(OR(U196="",L196=""),0,WORKDAY(U196,L196)))</f>
        <v>0</v>
      </c>
      <c r="W196" s="25" t="str">
        <f aca="true">IF(P196="N.v.t","",IF(OR(P196="Afgerond",P196="Goedgekeurd"),"✓",IF(J196="","n.v.t.",IF(Q196="",J196,J196-NETWORKDAYS(Q196,TODAY())+1))))</f>
        <v>n.v.t.</v>
      </c>
      <c r="X196" s="23" t="str">
        <f aca="false">IF(OR(U196="",S196=""),"ONBEKEND",IF(U196&lt;=S196,"JA",IF(U196&lt;=C196,"KRAP","NEE")))</f>
        <v>ONBEKEND</v>
      </c>
      <c r="Y196" s="28" t="b">
        <f aca="true">IF(A196="",FALSE(),OR(X196="KRAP",AND(P196="Nodig",IFERROR(TODAY()&gt;=T196-10,FALSE())),AND(P196="Ingediend",ISNUMBER(W196),W196&lt;=5,W196&gt;0),P196="Afgewezen"))</f>
        <v>0</v>
      </c>
      <c r="Z196" s="28" t="b">
        <f aca="false">IF(A196="",FALSE(),AND(M196=TRUE(),OR(X196="NEE",AND(ISNUMBER(W196),W196&lt;0))))</f>
        <v>0</v>
      </c>
      <c r="AA196" s="28" t="b">
        <f aca="true">IF(A196="",FALSE(),AND(N196=TRUE(),OR(P196="Nodig",P196="Ingediend",P196="Afgewezen"),IFERROR(TODAY()&gt;S196,FALSE())))</f>
        <v>0</v>
      </c>
      <c r="AB196" s="29" t="str">
        <f aca="true">IF(A196="","",IF(P196="N.v.t","⚪",IF(OR(P196="Afgerond",P196="Goedgekeurd"),"🟢",IF(Z196=TRUE(),"🔴",IF(AA196=TRUE(),"🔴",IF(Y196=TRUE(),"🟠",IF(AND(F196="G-Schouw",J196=""),IF(P196="Ingediend","🟠",IF(AND(C196&lt;&gt;"",TODAY()&gt;C196-28),"🔴","🟠")),"🟢")))))))</f>
        <v/>
      </c>
      <c r="AC196" s="21"/>
      <c r="AD196" s="21"/>
      <c r="AE196" s="30"/>
      <c r="AF196" s="31"/>
    </row>
    <row r="197" customFormat="false" ht="15" hidden="false" customHeight="false" outlineLevel="0" collapsed="false">
      <c r="A197" s="21"/>
      <c r="B197" s="23" t="str">
        <f aca="false">IF(A197="","",IFERROR(INDEX(tbl_Proj_Naam,MATCH(A197,tbl_Proj_ID,0)),"—"))</f>
        <v/>
      </c>
      <c r="C197" s="24" t="str">
        <f aca="false">IF(A197="","",IFERROR(INDEX(tbl_Proj_GSU,MATCH(A197,tbl_Proj_ID,0)),""))</f>
        <v/>
      </c>
      <c r="D197" s="23" t="str">
        <f aca="false">IF(A197="","",IFERROR(INDEX(tbl_Proj_Rt,MATCH(A197,tbl_Proj_ID,0)),""))</f>
        <v/>
      </c>
      <c r="E197" s="23" t="str">
        <f aca="false">IF(A197="","",IFERROR(INDEX(tbl_Proj_Vt,MATCH(A197,tbl_Proj_ID,0)),""))</f>
        <v/>
      </c>
      <c r="F197" s="21"/>
      <c r="G197" s="21"/>
      <c r="H197" s="21"/>
      <c r="I197" s="23" t="str">
        <f aca="false">IF(OR(F197="",H197=""),"",IFERROR(INDEX(tbl_Keuzes_ItemID,MATCH(LEFT(F197,1)&amp;"|"&amp;G197&amp;"|"&amp;H197,tbl_Keuzes_Key,0)),""))</f>
        <v/>
      </c>
      <c r="J197" s="25" t="str">
        <f aca="false">IFERROR(IF(I197="","",VLOOKUP(I197,Normtijden_Config!$A$4:$S$55,7,FALSE())),"")</f>
        <v/>
      </c>
      <c r="K197" s="23" t="str">
        <f aca="false">IFERROR(IF(I197="","",VLOOKUP(I197,Normtijden_Config!$A$4:$S$55,8,FALSE())),"")</f>
        <v/>
      </c>
      <c r="L197" s="25" t="str">
        <f aca="false">IF(I197="","",IFERROR(  IF(VLOOKUP(I197,Normtijden_Config!$A$4:$S$55,9,FALSE())&lt;&gt;"",     VLOOKUP(I197,Normtijden_Config!$A$4:$S$55,9,FALSE()),     IFERROR(-INDEX(tbl_Offsets_Wd,MATCH(K197&amp;"|"&amp;D197&amp;"|"&amp;E197,tbl_Offsets_Key,0)),"")),""))</f>
        <v/>
      </c>
      <c r="M197" s="23" t="str">
        <f aca="false">IFERROR(IF(I197="","",VLOOKUP(I197,Normtijden_Config!$A$4:$S$55,10,FALSE())),"")</f>
        <v/>
      </c>
      <c r="N197" s="23" t="str">
        <f aca="false">IFERROR(IF(I197="","",VLOOKUP(I197,Normtijden_Config!$A$4:$S$55,11,FALSE())),"")</f>
        <v/>
      </c>
      <c r="O197" s="21"/>
      <c r="P197" s="21"/>
      <c r="Q197" s="26"/>
      <c r="R197" s="26"/>
      <c r="S197" s="24" t="str">
        <f aca="false">IF(OR(C197="",L197=""),"",WORKDAY(C197,-L197))</f>
        <v/>
      </c>
      <c r="T197" s="24" t="str">
        <f aca="false">IF(OR(S197="",J197=""),"",WORKDAY(S197,-J197))</f>
        <v/>
      </c>
      <c r="U197" s="24" t="str">
        <f aca="true">IF(R197&lt;&gt;"",R197,IF(AND(Q197&lt;&gt;"",ISNUMBER(J197)),WORKDAY(Q197,J197),IF(AND(P197="Nodig",ISNUMBER(J197)),WORKDAY(TODAY(),J197),"")))</f>
        <v/>
      </c>
      <c r="V197" s="27" t="n">
        <f aca="false">IF(OR(P197="Afgerond",P197="Goedgekeurd",P197="N.v.t"),0,IF(OR(U197="",L197=""),0,WORKDAY(U197,L197)))</f>
        <v>0</v>
      </c>
      <c r="W197" s="25" t="str">
        <f aca="true">IF(P197="N.v.t","",IF(OR(P197="Afgerond",P197="Goedgekeurd"),"✓",IF(J197="","n.v.t.",IF(Q197="",J197,J197-NETWORKDAYS(Q197,TODAY())+1))))</f>
        <v>n.v.t.</v>
      </c>
      <c r="X197" s="23" t="str">
        <f aca="false">IF(OR(U197="",S197=""),"ONBEKEND",IF(U197&lt;=S197,"JA",IF(U197&lt;=C197,"KRAP","NEE")))</f>
        <v>ONBEKEND</v>
      </c>
      <c r="Y197" s="28" t="b">
        <f aca="true">IF(A197="",FALSE(),OR(X197="KRAP",AND(P197="Nodig",IFERROR(TODAY()&gt;=T197-10,FALSE())),AND(P197="Ingediend",ISNUMBER(W197),W197&lt;=5,W197&gt;0),P197="Afgewezen"))</f>
        <v>0</v>
      </c>
      <c r="Z197" s="28" t="b">
        <f aca="false">IF(A197="",FALSE(),AND(M197=TRUE(),OR(X197="NEE",AND(ISNUMBER(W197),W197&lt;0))))</f>
        <v>0</v>
      </c>
      <c r="AA197" s="28" t="b">
        <f aca="true">IF(A197="",FALSE(),AND(N197=TRUE(),OR(P197="Nodig",P197="Ingediend",P197="Afgewezen"),IFERROR(TODAY()&gt;S197,FALSE())))</f>
        <v>0</v>
      </c>
      <c r="AB197" s="29" t="str">
        <f aca="true">IF(A197="","",IF(P197="N.v.t","⚪",IF(OR(P197="Afgerond",P197="Goedgekeurd"),"🟢",IF(Z197=TRUE(),"🔴",IF(AA197=TRUE(),"🔴",IF(Y197=TRUE(),"🟠",IF(AND(F197="G-Schouw",J197=""),IF(P197="Ingediend","🟠",IF(AND(C197&lt;&gt;"",TODAY()&gt;C197-28),"🔴","🟠")),"🟢")))))))</f>
        <v/>
      </c>
      <c r="AC197" s="21"/>
      <c r="AD197" s="21"/>
      <c r="AE197" s="30"/>
      <c r="AF197" s="31"/>
    </row>
    <row r="198" customFormat="false" ht="15" hidden="false" customHeight="false" outlineLevel="0" collapsed="false">
      <c r="A198" s="21"/>
      <c r="B198" s="23" t="str">
        <f aca="false">IF(A198="","",IFERROR(INDEX(tbl_Proj_Naam,MATCH(A198,tbl_Proj_ID,0)),"—"))</f>
        <v/>
      </c>
      <c r="C198" s="24" t="str">
        <f aca="false">IF(A198="","",IFERROR(INDEX(tbl_Proj_GSU,MATCH(A198,tbl_Proj_ID,0)),""))</f>
        <v/>
      </c>
      <c r="D198" s="23" t="str">
        <f aca="false">IF(A198="","",IFERROR(INDEX(tbl_Proj_Rt,MATCH(A198,tbl_Proj_ID,0)),""))</f>
        <v/>
      </c>
      <c r="E198" s="23" t="str">
        <f aca="false">IF(A198="","",IFERROR(INDEX(tbl_Proj_Vt,MATCH(A198,tbl_Proj_ID,0)),""))</f>
        <v/>
      </c>
      <c r="F198" s="21"/>
      <c r="G198" s="21"/>
      <c r="H198" s="21"/>
      <c r="I198" s="23" t="str">
        <f aca="false">IF(OR(F198="",H198=""),"",IFERROR(INDEX(tbl_Keuzes_ItemID,MATCH(LEFT(F198,1)&amp;"|"&amp;G198&amp;"|"&amp;H198,tbl_Keuzes_Key,0)),""))</f>
        <v/>
      </c>
      <c r="J198" s="25" t="str">
        <f aca="false">IFERROR(IF(I198="","",VLOOKUP(I198,Normtijden_Config!$A$4:$S$55,7,FALSE())),"")</f>
        <v/>
      </c>
      <c r="K198" s="23" t="str">
        <f aca="false">IFERROR(IF(I198="","",VLOOKUP(I198,Normtijden_Config!$A$4:$S$55,8,FALSE())),"")</f>
        <v/>
      </c>
      <c r="L198" s="25" t="str">
        <f aca="false">IF(I198="","",IFERROR(  IF(VLOOKUP(I198,Normtijden_Config!$A$4:$S$55,9,FALSE())&lt;&gt;"",     VLOOKUP(I198,Normtijden_Config!$A$4:$S$55,9,FALSE()),     IFERROR(-INDEX(tbl_Offsets_Wd,MATCH(K198&amp;"|"&amp;D198&amp;"|"&amp;E198,tbl_Offsets_Key,0)),"")),""))</f>
        <v/>
      </c>
      <c r="M198" s="23" t="str">
        <f aca="false">IFERROR(IF(I198="","",VLOOKUP(I198,Normtijden_Config!$A$4:$S$55,10,FALSE())),"")</f>
        <v/>
      </c>
      <c r="N198" s="23" t="str">
        <f aca="false">IFERROR(IF(I198="","",VLOOKUP(I198,Normtijden_Config!$A$4:$S$55,11,FALSE())),"")</f>
        <v/>
      </c>
      <c r="O198" s="21"/>
      <c r="P198" s="21"/>
      <c r="Q198" s="26"/>
      <c r="R198" s="26"/>
      <c r="S198" s="24" t="str">
        <f aca="false">IF(OR(C198="",L198=""),"",WORKDAY(C198,-L198))</f>
        <v/>
      </c>
      <c r="T198" s="24" t="str">
        <f aca="false">IF(OR(S198="",J198=""),"",WORKDAY(S198,-J198))</f>
        <v/>
      </c>
      <c r="U198" s="24" t="str">
        <f aca="true">IF(R198&lt;&gt;"",R198,IF(AND(Q198&lt;&gt;"",ISNUMBER(J198)),WORKDAY(Q198,J198),IF(AND(P198="Nodig",ISNUMBER(J198)),WORKDAY(TODAY(),J198),"")))</f>
        <v/>
      </c>
      <c r="V198" s="27" t="n">
        <f aca="false">IF(OR(P198="Afgerond",P198="Goedgekeurd",P198="N.v.t"),0,IF(OR(U198="",L198=""),0,WORKDAY(U198,L198)))</f>
        <v>0</v>
      </c>
      <c r="W198" s="25" t="str">
        <f aca="true">IF(P198="N.v.t","",IF(OR(P198="Afgerond",P198="Goedgekeurd"),"✓",IF(J198="","n.v.t.",IF(Q198="",J198,J198-NETWORKDAYS(Q198,TODAY())+1))))</f>
        <v>n.v.t.</v>
      </c>
      <c r="X198" s="23" t="str">
        <f aca="false">IF(OR(U198="",S198=""),"ONBEKEND",IF(U198&lt;=S198,"JA",IF(U198&lt;=C198,"KRAP","NEE")))</f>
        <v>ONBEKEND</v>
      </c>
      <c r="Y198" s="28" t="b">
        <f aca="true">IF(A198="",FALSE(),OR(X198="KRAP",AND(P198="Nodig",IFERROR(TODAY()&gt;=T198-10,FALSE())),AND(P198="Ingediend",ISNUMBER(W198),W198&lt;=5,W198&gt;0),P198="Afgewezen"))</f>
        <v>0</v>
      </c>
      <c r="Z198" s="28" t="b">
        <f aca="false">IF(A198="",FALSE(),AND(M198=TRUE(),OR(X198="NEE",AND(ISNUMBER(W198),W198&lt;0))))</f>
        <v>0</v>
      </c>
      <c r="AA198" s="28" t="b">
        <f aca="true">IF(A198="",FALSE(),AND(N198=TRUE(),OR(P198="Nodig",P198="Ingediend",P198="Afgewezen"),IFERROR(TODAY()&gt;S198,FALSE())))</f>
        <v>0</v>
      </c>
      <c r="AB198" s="29" t="str">
        <f aca="true">IF(A198="","",IF(P198="N.v.t","⚪",IF(OR(P198="Afgerond",P198="Goedgekeurd"),"🟢",IF(Z198=TRUE(),"🔴",IF(AA198=TRUE(),"🔴",IF(Y198=TRUE(),"🟠",IF(AND(F198="G-Schouw",J198=""),IF(P198="Ingediend","🟠",IF(AND(C198&lt;&gt;"",TODAY()&gt;C198-28),"🔴","🟠")),"🟢")))))))</f>
        <v/>
      </c>
      <c r="AC198" s="21"/>
      <c r="AD198" s="21"/>
      <c r="AE198" s="30"/>
      <c r="AF198" s="31"/>
    </row>
    <row r="199" customFormat="false" ht="15" hidden="false" customHeight="false" outlineLevel="0" collapsed="false">
      <c r="A199" s="21"/>
      <c r="B199" s="23" t="str">
        <f aca="false">IF(A199="","",IFERROR(INDEX(tbl_Proj_Naam,MATCH(A199,tbl_Proj_ID,0)),"—"))</f>
        <v/>
      </c>
      <c r="C199" s="24" t="str">
        <f aca="false">IF(A199="","",IFERROR(INDEX(tbl_Proj_GSU,MATCH(A199,tbl_Proj_ID,0)),""))</f>
        <v/>
      </c>
      <c r="D199" s="23" t="str">
        <f aca="false">IF(A199="","",IFERROR(INDEX(tbl_Proj_Rt,MATCH(A199,tbl_Proj_ID,0)),""))</f>
        <v/>
      </c>
      <c r="E199" s="23" t="str">
        <f aca="false">IF(A199="","",IFERROR(INDEX(tbl_Proj_Vt,MATCH(A199,tbl_Proj_ID,0)),""))</f>
        <v/>
      </c>
      <c r="F199" s="21"/>
      <c r="G199" s="21"/>
      <c r="H199" s="21"/>
      <c r="I199" s="23" t="str">
        <f aca="false">IF(OR(F199="",H199=""),"",IFERROR(INDEX(tbl_Keuzes_ItemID,MATCH(LEFT(F199,1)&amp;"|"&amp;G199&amp;"|"&amp;H199,tbl_Keuzes_Key,0)),""))</f>
        <v/>
      </c>
      <c r="J199" s="25" t="str">
        <f aca="false">IFERROR(IF(I199="","",VLOOKUP(I199,Normtijden_Config!$A$4:$S$55,7,FALSE())),"")</f>
        <v/>
      </c>
      <c r="K199" s="23" t="str">
        <f aca="false">IFERROR(IF(I199="","",VLOOKUP(I199,Normtijden_Config!$A$4:$S$55,8,FALSE())),"")</f>
        <v/>
      </c>
      <c r="L199" s="25" t="str">
        <f aca="false">IF(I199="","",IFERROR(  IF(VLOOKUP(I199,Normtijden_Config!$A$4:$S$55,9,FALSE())&lt;&gt;"",     VLOOKUP(I199,Normtijden_Config!$A$4:$S$55,9,FALSE()),     IFERROR(-INDEX(tbl_Offsets_Wd,MATCH(K199&amp;"|"&amp;D199&amp;"|"&amp;E199,tbl_Offsets_Key,0)),"")),""))</f>
        <v/>
      </c>
      <c r="M199" s="23" t="str">
        <f aca="false">IFERROR(IF(I199="","",VLOOKUP(I199,Normtijden_Config!$A$4:$S$55,10,FALSE())),"")</f>
        <v/>
      </c>
      <c r="N199" s="23" t="str">
        <f aca="false">IFERROR(IF(I199="","",VLOOKUP(I199,Normtijden_Config!$A$4:$S$55,11,FALSE())),"")</f>
        <v/>
      </c>
      <c r="O199" s="21"/>
      <c r="P199" s="21"/>
      <c r="Q199" s="26"/>
      <c r="R199" s="26"/>
      <c r="S199" s="24" t="str">
        <f aca="false">IF(OR(C199="",L199=""),"",WORKDAY(C199,-L199))</f>
        <v/>
      </c>
      <c r="T199" s="24" t="str">
        <f aca="false">IF(OR(S199="",J199=""),"",WORKDAY(S199,-J199))</f>
        <v/>
      </c>
      <c r="U199" s="24" t="str">
        <f aca="true">IF(R199&lt;&gt;"",R199,IF(AND(Q199&lt;&gt;"",ISNUMBER(J199)),WORKDAY(Q199,J199),IF(AND(P199="Nodig",ISNUMBER(J199)),WORKDAY(TODAY(),J199),"")))</f>
        <v/>
      </c>
      <c r="V199" s="27" t="n">
        <f aca="false">IF(OR(P199="Afgerond",P199="Goedgekeurd",P199="N.v.t"),0,IF(OR(U199="",L199=""),0,WORKDAY(U199,L199)))</f>
        <v>0</v>
      </c>
      <c r="W199" s="25" t="str">
        <f aca="true">IF(P199="N.v.t","",IF(OR(P199="Afgerond",P199="Goedgekeurd"),"✓",IF(J199="","n.v.t.",IF(Q199="",J199,J199-NETWORKDAYS(Q199,TODAY())+1))))</f>
        <v>n.v.t.</v>
      </c>
      <c r="X199" s="23" t="str">
        <f aca="false">IF(OR(U199="",S199=""),"ONBEKEND",IF(U199&lt;=S199,"JA",IF(U199&lt;=C199,"KRAP","NEE")))</f>
        <v>ONBEKEND</v>
      </c>
      <c r="Y199" s="28" t="b">
        <f aca="true">IF(A199="",FALSE(),OR(X199="KRAP",AND(P199="Nodig",IFERROR(TODAY()&gt;=T199-10,FALSE())),AND(P199="Ingediend",ISNUMBER(W199),W199&lt;=5,W199&gt;0),P199="Afgewezen"))</f>
        <v>0</v>
      </c>
      <c r="Z199" s="28" t="b">
        <f aca="false">IF(A199="",FALSE(),AND(M199=TRUE(),OR(X199="NEE",AND(ISNUMBER(W199),W199&lt;0))))</f>
        <v>0</v>
      </c>
      <c r="AA199" s="28" t="b">
        <f aca="true">IF(A199="",FALSE(),AND(N199=TRUE(),OR(P199="Nodig",P199="Ingediend",P199="Afgewezen"),IFERROR(TODAY()&gt;S199,FALSE())))</f>
        <v>0</v>
      </c>
      <c r="AB199" s="29" t="str">
        <f aca="true">IF(A199="","",IF(P199="N.v.t","⚪",IF(OR(P199="Afgerond",P199="Goedgekeurd"),"🟢",IF(Z199=TRUE(),"🔴",IF(AA199=TRUE(),"🔴",IF(Y199=TRUE(),"🟠",IF(AND(F199="G-Schouw",J199=""),IF(P199="Ingediend","🟠",IF(AND(C199&lt;&gt;"",TODAY()&gt;C199-28),"🔴","🟠")),"🟢")))))))</f>
        <v/>
      </c>
      <c r="AC199" s="21"/>
      <c r="AD199" s="21"/>
      <c r="AE199" s="30"/>
      <c r="AF199" s="31"/>
    </row>
    <row r="200" customFormat="false" ht="15" hidden="false" customHeight="false" outlineLevel="0" collapsed="false">
      <c r="A200" s="21"/>
      <c r="B200" s="23" t="str">
        <f aca="false">IF(A200="","",IFERROR(INDEX(tbl_Proj_Naam,MATCH(A200,tbl_Proj_ID,0)),"—"))</f>
        <v/>
      </c>
      <c r="C200" s="24" t="str">
        <f aca="false">IF(A200="","",IFERROR(INDEX(tbl_Proj_GSU,MATCH(A200,tbl_Proj_ID,0)),""))</f>
        <v/>
      </c>
      <c r="D200" s="23" t="str">
        <f aca="false">IF(A200="","",IFERROR(INDEX(tbl_Proj_Rt,MATCH(A200,tbl_Proj_ID,0)),""))</f>
        <v/>
      </c>
      <c r="E200" s="23" t="str">
        <f aca="false">IF(A200="","",IFERROR(INDEX(tbl_Proj_Vt,MATCH(A200,tbl_Proj_ID,0)),""))</f>
        <v/>
      </c>
      <c r="F200" s="21"/>
      <c r="G200" s="21"/>
      <c r="H200" s="21"/>
      <c r="I200" s="23" t="str">
        <f aca="false">IF(OR(F200="",H200=""),"",IFERROR(INDEX(tbl_Keuzes_ItemID,MATCH(LEFT(F200,1)&amp;"|"&amp;G200&amp;"|"&amp;H200,tbl_Keuzes_Key,0)),""))</f>
        <v/>
      </c>
      <c r="J200" s="25" t="str">
        <f aca="false">IFERROR(IF(I200="","",VLOOKUP(I200,Normtijden_Config!$A$4:$S$55,7,FALSE())),"")</f>
        <v/>
      </c>
      <c r="K200" s="23" t="str">
        <f aca="false">IFERROR(IF(I200="","",VLOOKUP(I200,Normtijden_Config!$A$4:$S$55,8,FALSE())),"")</f>
        <v/>
      </c>
      <c r="L200" s="25" t="str">
        <f aca="false">IF(I200="","",IFERROR(  IF(VLOOKUP(I200,Normtijden_Config!$A$4:$S$55,9,FALSE())&lt;&gt;"",     VLOOKUP(I200,Normtijden_Config!$A$4:$S$55,9,FALSE()),     IFERROR(-INDEX(tbl_Offsets_Wd,MATCH(K200&amp;"|"&amp;D200&amp;"|"&amp;E200,tbl_Offsets_Key,0)),"")),""))</f>
        <v/>
      </c>
      <c r="M200" s="23" t="str">
        <f aca="false">IFERROR(IF(I200="","",VLOOKUP(I200,Normtijden_Config!$A$4:$S$55,10,FALSE())),"")</f>
        <v/>
      </c>
      <c r="N200" s="23" t="str">
        <f aca="false">IFERROR(IF(I200="","",VLOOKUP(I200,Normtijden_Config!$A$4:$S$55,11,FALSE())),"")</f>
        <v/>
      </c>
      <c r="O200" s="21"/>
      <c r="P200" s="21"/>
      <c r="Q200" s="26"/>
      <c r="R200" s="26"/>
      <c r="S200" s="24" t="str">
        <f aca="false">IF(OR(C200="",L200=""),"",WORKDAY(C200,-L200))</f>
        <v/>
      </c>
      <c r="T200" s="24" t="str">
        <f aca="false">IF(OR(S200="",J200=""),"",WORKDAY(S200,-J200))</f>
        <v/>
      </c>
      <c r="U200" s="24" t="str">
        <f aca="true">IF(R200&lt;&gt;"",R200,IF(AND(Q200&lt;&gt;"",ISNUMBER(J200)),WORKDAY(Q200,J200),IF(AND(P200="Nodig",ISNUMBER(J200)),WORKDAY(TODAY(),J200),"")))</f>
        <v/>
      </c>
      <c r="V200" s="27" t="n">
        <f aca="false">IF(OR(P200="Afgerond",P200="Goedgekeurd",P200="N.v.t"),0,IF(OR(U200="",L200=""),0,WORKDAY(U200,L200)))</f>
        <v>0</v>
      </c>
      <c r="W200" s="25" t="str">
        <f aca="true">IF(P200="N.v.t","",IF(OR(P200="Afgerond",P200="Goedgekeurd"),"✓",IF(J200="","n.v.t.",IF(Q200="",J200,J200-NETWORKDAYS(Q200,TODAY())+1))))</f>
        <v>n.v.t.</v>
      </c>
      <c r="X200" s="23" t="str">
        <f aca="false">IF(OR(U200="",S200=""),"ONBEKEND",IF(U200&lt;=S200,"JA",IF(U200&lt;=C200,"KRAP","NEE")))</f>
        <v>ONBEKEND</v>
      </c>
      <c r="Y200" s="28" t="b">
        <f aca="true">IF(A200="",FALSE(),OR(X200="KRAP",AND(P200="Nodig",IFERROR(TODAY()&gt;=T200-10,FALSE())),AND(P200="Ingediend",ISNUMBER(W200),W200&lt;=5,W200&gt;0),P200="Afgewezen"))</f>
        <v>0</v>
      </c>
      <c r="Z200" s="28" t="b">
        <f aca="false">IF(A200="",FALSE(),AND(M200=TRUE(),OR(X200="NEE",AND(ISNUMBER(W200),W200&lt;0))))</f>
        <v>0</v>
      </c>
      <c r="AA200" s="28" t="b">
        <f aca="true">IF(A200="",FALSE(),AND(N200=TRUE(),OR(P200="Nodig",P200="Ingediend",P200="Afgewezen"),IFERROR(TODAY()&gt;S200,FALSE())))</f>
        <v>0</v>
      </c>
      <c r="AB200" s="29" t="str">
        <f aca="true">IF(A200="","",IF(P200="N.v.t","⚪",IF(OR(P200="Afgerond",P200="Goedgekeurd"),"🟢",IF(Z200=TRUE(),"🔴",IF(AA200=TRUE(),"🔴",IF(Y200=TRUE(),"🟠",IF(AND(F200="G-Schouw",J200=""),IF(P200="Ingediend","🟠",IF(AND(C200&lt;&gt;"",TODAY()&gt;C200-28),"🔴","🟠")),"🟢")))))))</f>
        <v/>
      </c>
      <c r="AC200" s="21"/>
      <c r="AD200" s="21"/>
      <c r="AE200" s="30"/>
      <c r="AF200" s="31"/>
    </row>
  </sheetData>
  <mergeCells count="1">
    <mergeCell ref="A1:AB1"/>
  </mergeCells>
  <conditionalFormatting sqref="AB4:AB200">
    <cfRule type="expression" priority="2" aboveAverage="0" equalAverage="0" bottom="0" percent="0" rank="0" text="" dxfId="0">
      <formula>AB4="🔴"</formula>
    </cfRule>
    <cfRule type="expression" priority="3" aboveAverage="0" equalAverage="0" bottom="0" percent="0" rank="0" text="" dxfId="1">
      <formula>AB4="🟠"</formula>
    </cfRule>
    <cfRule type="expression" priority="4" aboveAverage="0" equalAverage="0" bottom="0" percent="0" rank="0" text="" dxfId="2">
      <formula>AB4="🟢"</formula>
    </cfRule>
  </conditionalFormatting>
  <dataValidations count="7">
    <dataValidation allowBlank="true" errorStyle="stop" operator="between" showDropDown="false" showErrorMessage="false" showInputMessage="false" sqref="F4:F200" type="list">
      <formula1>lst_Hoofdcategorie</formula1>
      <formula2>0</formula2>
    </dataValidation>
    <dataValidation allowBlank="true" errorStyle="stop" operator="between" showDropDown="false" showErrorMessage="false" showInputMessage="false" sqref="P4:P200" type="list">
      <formula1>lst_Status</formula1>
      <formula2>0</formula2>
    </dataValidation>
    <dataValidation allowBlank="true" errorStyle="stop" operator="between" showDropDown="false" showErrorMessage="false" showInputMessage="false" sqref="AC4:AC200" type="list">
      <formula1>lst_Oorzaken</formula1>
      <formula2>0</formula2>
    </dataValidation>
    <dataValidation allowBlank="true" errorStyle="stop" operator="between" showDropDown="false" showErrorMessage="false" showInputMessage="false" sqref="O4:O200" type="list">
      <formula1>lst_Eigenaren</formula1>
      <formula2>0</formula2>
    </dataValidation>
    <dataValidation allowBlank="true" errorStyle="stop" operator="between" showDropDown="false" showErrorMessage="false" showInputMessage="false" sqref="A4:A200" type="list">
      <formula1>tbl_Proj_ID</formula1>
      <formula2>0</formula2>
    </dataValidation>
    <dataValidation allowBlank="true" errorStyle="stop" operator="between" showDropDown="false" showErrorMessage="false" showInputMessage="false" sqref="G4:G200" type="list">
      <formula1>INDIRECT("Subs_"&amp;LEFT($F4,1))</formula1>
      <formula2>0</formula2>
    </dataValidation>
    <dataValidation allowBlank="true" errorStyle="stop" operator="between" showDropDown="false" showErrorMessage="false" showInputMessage="false" sqref="H4:H200" type="list">
      <formula1>INDIRECT("Types_"&amp;LEFT($F4,1)&amp;"_"&amp;$G4)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20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4"/>
    <col collapsed="false" customWidth="true" hidden="false" outlineLevel="0" max="2" min="2" style="0" width="24"/>
    <col collapsed="false" customWidth="true" hidden="false" outlineLevel="0" max="3" min="3" style="0" width="12"/>
    <col collapsed="false" customWidth="true" hidden="false" outlineLevel="0" max="4" min="4" style="0" width="14"/>
    <col collapsed="false" customWidth="true" hidden="false" outlineLevel="0" max="5" min="5" style="0" width="10"/>
    <col collapsed="false" customWidth="true" hidden="false" outlineLevel="0" max="7" min="6" style="0" width="16"/>
    <col collapsed="false" customWidth="true" hidden="false" outlineLevel="0" max="8" min="8" style="0" width="35"/>
    <col collapsed="false" customWidth="true" hidden="false" outlineLevel="0" max="9" min="9" style="0" width="13"/>
    <col collapsed="false" customWidth="true" hidden="false" outlineLevel="0" max="10" min="10" style="0" width="11"/>
    <col collapsed="false" customWidth="true" hidden="false" outlineLevel="0" max="11" min="11" style="0" width="18"/>
    <col collapsed="false" customWidth="true" hidden="false" outlineLevel="0" max="12" min="12" style="0" width="11"/>
    <col collapsed="false" customWidth="true" hidden="false" outlineLevel="0" max="14" min="13" style="0" width="10"/>
    <col collapsed="false" customWidth="true" hidden="false" outlineLevel="0" max="15" min="15" style="0" width="20"/>
    <col collapsed="false" customWidth="true" hidden="false" outlineLevel="0" max="21" min="16" style="0" width="13"/>
    <col collapsed="false" customWidth="true" hidden="false" outlineLevel="0" max="22" min="22" style="0" width="15"/>
    <col collapsed="false" customWidth="true" hidden="false" outlineLevel="0" max="23" min="23" style="0" width="10"/>
    <col collapsed="false" customWidth="true" hidden="false" outlineLevel="0" max="24" min="24" style="0" width="12"/>
    <col collapsed="false" customWidth="true" hidden="false" outlineLevel="0" max="27" min="25" style="0" width="10"/>
    <col collapsed="false" customWidth="true" hidden="false" outlineLevel="0" max="28" min="28" style="0" width="9"/>
    <col collapsed="false" customWidth="true" hidden="false" outlineLevel="0" max="29" min="29" style="0" width="24"/>
    <col collapsed="false" customWidth="true" hidden="false" outlineLevel="0" max="30" min="30" style="0" width="32"/>
    <col collapsed="false" customWidth="true" hidden="false" outlineLevel="0" max="31" min="31" style="0" width="15"/>
    <col collapsed="false" customWidth="true" hidden="false" outlineLevel="0" max="32" min="32" style="0" width="16"/>
  </cols>
  <sheetData>
    <row r="1" customFormat="false" ht="25.5" hidden="false" customHeight="true" outlineLevel="0" collapsed="false">
      <c r="A1" s="32" t="s">
        <v>521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</row>
    <row r="3" customFormat="false" ht="31.5" hidden="false" customHeight="true" outlineLevel="0" collapsed="false">
      <c r="A3" s="33" t="s">
        <v>467</v>
      </c>
      <c r="B3" s="33" t="s">
        <v>468</v>
      </c>
      <c r="C3" s="33" t="s">
        <v>471</v>
      </c>
      <c r="D3" s="33" t="s">
        <v>96</v>
      </c>
      <c r="E3" s="33" t="s">
        <v>97</v>
      </c>
      <c r="F3" s="33" t="s">
        <v>93</v>
      </c>
      <c r="G3" s="33" t="s">
        <v>94</v>
      </c>
      <c r="H3" s="33" t="s">
        <v>95</v>
      </c>
      <c r="I3" s="33" t="s">
        <v>92</v>
      </c>
      <c r="J3" s="33" t="s">
        <v>522</v>
      </c>
      <c r="K3" s="33" t="s">
        <v>99</v>
      </c>
      <c r="L3" s="33" t="s">
        <v>502</v>
      </c>
      <c r="M3" s="33" t="s">
        <v>523</v>
      </c>
      <c r="N3" s="33" t="s">
        <v>524</v>
      </c>
      <c r="O3" s="33" t="s">
        <v>503</v>
      </c>
      <c r="P3" s="33" t="s">
        <v>504</v>
      </c>
      <c r="Q3" s="33" t="s">
        <v>505</v>
      </c>
      <c r="R3" s="33" t="s">
        <v>506</v>
      </c>
      <c r="S3" s="33" t="s">
        <v>525</v>
      </c>
      <c r="T3" s="33" t="s">
        <v>526</v>
      </c>
      <c r="U3" s="33" t="s">
        <v>527</v>
      </c>
      <c r="V3" s="33" t="s">
        <v>510</v>
      </c>
      <c r="W3" s="33" t="s">
        <v>528</v>
      </c>
      <c r="X3" s="33" t="s">
        <v>512</v>
      </c>
      <c r="Y3" s="33" t="s">
        <v>513</v>
      </c>
      <c r="Z3" s="33" t="s">
        <v>529</v>
      </c>
      <c r="AA3" s="33" t="s">
        <v>530</v>
      </c>
      <c r="AB3" s="33" t="s">
        <v>516</v>
      </c>
      <c r="AC3" s="33" t="s">
        <v>517</v>
      </c>
      <c r="AD3" s="33" t="s">
        <v>518</v>
      </c>
      <c r="AE3" s="33" t="s">
        <v>519</v>
      </c>
      <c r="AF3" s="33" t="s">
        <v>520</v>
      </c>
    </row>
    <row r="4" customFormat="false" ht="35.05" hidden="false" customHeight="false" outlineLevel="0" collapsed="false">
      <c r="A4" s="34" t="str">
        <f aca="false" t="array" ref="A4:AF200">IFERROR(_xlfn._xlws.filter(Dashboard_Engineer!A4:AF200,(Dashboard_Engineer!Y4:Y200=TRUE())+(Dashboard_Engineer!Z4:Z200=TRUE())+(Dashboard_Engineer!AA4:AA200=TRUE())+IFERROR((Dashboard_Engineer!W4:W200&lt;0)*ISNUMBER(Dashboard_Engineer!W4:W200),0)&gt;0),"Geen vertragingen of showstoppers")</f>
        <v>Geen vertragingen of showstoppers</v>
      </c>
      <c r="B4" s="35" t="str">
        <v>Geen vertragingen of showstoppers</v>
      </c>
      <c r="C4" s="36" t="str">
        <v>Geen vertragingen of showstoppers</v>
      </c>
      <c r="D4" s="35" t="str">
        <v>Geen vertragingen of showstoppers</v>
      </c>
      <c r="E4" s="35" t="str">
        <v>Geen vertragingen of showstoppers</v>
      </c>
      <c r="F4" s="35" t="str">
        <v>Geen vertragingen of showstoppers</v>
      </c>
      <c r="G4" s="35" t="str">
        <v>Geen vertragingen of showstoppers</v>
      </c>
      <c r="H4" s="35" t="str">
        <v>Geen vertragingen of showstoppers</v>
      </c>
      <c r="I4" s="35" t="str">
        <v>Geen vertragingen of showstoppers</v>
      </c>
      <c r="J4" s="35" t="str">
        <v>Geen vertragingen of showstoppers</v>
      </c>
      <c r="K4" s="35" t="str">
        <v>Geen vertragingen of showstoppers</v>
      </c>
      <c r="L4" s="35" t="str">
        <v>Geen vertragingen of showstoppers</v>
      </c>
      <c r="M4" s="35" t="str">
        <v>Geen vertragingen of showstoppers</v>
      </c>
      <c r="N4" s="35" t="str">
        <v>Geen vertragingen of showstoppers</v>
      </c>
      <c r="O4" s="35" t="str">
        <v>Geen vertragingen of showstoppers</v>
      </c>
      <c r="P4" s="35" t="str">
        <v>Geen vertragingen of showstoppers</v>
      </c>
      <c r="Q4" s="36" t="str">
        <v>Geen vertragingen of showstoppers</v>
      </c>
      <c r="R4" s="36" t="str">
        <v>Geen vertragingen of showstoppers</v>
      </c>
      <c r="S4" s="36" t="str">
        <v>Geen vertragingen of showstoppers</v>
      </c>
      <c r="T4" s="36" t="str">
        <v>Geen vertragingen of showstoppers</v>
      </c>
      <c r="U4" s="36" t="str">
        <v>Geen vertragingen of showstoppers</v>
      </c>
      <c r="V4" s="36" t="str">
        <v>Geen vertragingen of showstoppers</v>
      </c>
      <c r="W4" s="35" t="str">
        <v>Geen vertragingen of showstoppers</v>
      </c>
      <c r="X4" s="35" t="str">
        <v>Geen vertragingen of showstoppers</v>
      </c>
      <c r="Y4" s="35" t="str">
        <v>Geen vertragingen of showstoppers</v>
      </c>
      <c r="Z4" s="35" t="str">
        <v>Geen vertragingen of showstoppers</v>
      </c>
      <c r="AA4" s="35" t="str">
        <v>Geen vertragingen of showstoppers</v>
      </c>
      <c r="AB4" s="35" t="str">
        <v>Geen vertragingen of showstoppers</v>
      </c>
      <c r="AC4" s="35" t="str">
        <v>Geen vertragingen of showstoppers</v>
      </c>
      <c r="AD4" s="35" t="str">
        <v>Geen vertragingen of showstoppers</v>
      </c>
      <c r="AE4" s="37" t="str">
        <v>Geen vertragingen of showstoppers</v>
      </c>
      <c r="AF4" s="35" t="str">
        <v>Geen vertragingen of showstoppers</v>
      </c>
    </row>
    <row r="5" customFormat="false" ht="15" hidden="false" customHeight="false" outlineLevel="0" collapsed="false">
      <c r="A5" s="0" t="str">
        <v>Geen vertragingen of showstoppers</v>
      </c>
      <c r="B5" s="0" t="str">
        <v>Geen vertragingen of showstoppers</v>
      </c>
      <c r="C5" s="36" t="str">
        <v>Geen vertragingen of showstoppers</v>
      </c>
      <c r="D5" s="35" t="str">
        <v>Geen vertragingen of showstoppers</v>
      </c>
      <c r="E5" s="35" t="str">
        <v>Geen vertragingen of showstoppers</v>
      </c>
      <c r="F5" s="35" t="str">
        <v>Geen vertragingen of showstoppers</v>
      </c>
      <c r="G5" s="35" t="str">
        <v>Geen vertragingen of showstoppers</v>
      </c>
      <c r="H5" s="35" t="str">
        <v>Geen vertragingen of showstoppers</v>
      </c>
      <c r="I5" s="35" t="str">
        <v>Geen vertragingen of showstoppers</v>
      </c>
      <c r="J5" s="35" t="str">
        <v>Geen vertragingen of showstoppers</v>
      </c>
      <c r="K5" s="35" t="str">
        <v>Geen vertragingen of showstoppers</v>
      </c>
      <c r="L5" s="35" t="str">
        <v>Geen vertragingen of showstoppers</v>
      </c>
      <c r="M5" s="35" t="str">
        <v>Geen vertragingen of showstoppers</v>
      </c>
      <c r="N5" s="35" t="str">
        <v>Geen vertragingen of showstoppers</v>
      </c>
      <c r="O5" s="35" t="str">
        <v>Geen vertragingen of showstoppers</v>
      </c>
      <c r="P5" s="35" t="str">
        <v>Geen vertragingen of showstoppers</v>
      </c>
      <c r="Q5" s="36" t="str">
        <v>Geen vertragingen of showstoppers</v>
      </c>
      <c r="R5" s="36" t="str">
        <v>Geen vertragingen of showstoppers</v>
      </c>
      <c r="S5" s="36" t="str">
        <v>Geen vertragingen of showstoppers</v>
      </c>
      <c r="T5" s="36" t="str">
        <v>Geen vertragingen of showstoppers</v>
      </c>
      <c r="U5" s="36" t="str">
        <v>Geen vertragingen of showstoppers</v>
      </c>
      <c r="V5" s="36" t="str">
        <v>Geen vertragingen of showstoppers</v>
      </c>
      <c r="W5" s="35" t="str">
        <v>Geen vertragingen of showstoppers</v>
      </c>
      <c r="X5" s="35" t="str">
        <v>Geen vertragingen of showstoppers</v>
      </c>
      <c r="Y5" s="35" t="str">
        <v>Geen vertragingen of showstoppers</v>
      </c>
      <c r="Z5" s="35" t="str">
        <v>Geen vertragingen of showstoppers</v>
      </c>
      <c r="AA5" s="35" t="str">
        <v>Geen vertragingen of showstoppers</v>
      </c>
      <c r="AB5" s="35" t="str">
        <v>Geen vertragingen of showstoppers</v>
      </c>
      <c r="AC5" s="35" t="str">
        <v>Geen vertragingen of showstoppers</v>
      </c>
      <c r="AD5" s="35" t="str">
        <v>Geen vertragingen of showstoppers</v>
      </c>
      <c r="AE5" s="37" t="str">
        <v>Geen vertragingen of showstoppers</v>
      </c>
      <c r="AF5" s="35" t="str">
        <v>Geen vertragingen of showstoppers</v>
      </c>
    </row>
    <row r="6" customFormat="false" ht="15" hidden="false" customHeight="false" outlineLevel="0" collapsed="false">
      <c r="A6" s="0" t="str">
        <v>Geen vertragingen of showstoppers</v>
      </c>
      <c r="B6" s="0" t="str">
        <v>Geen vertragingen of showstoppers</v>
      </c>
      <c r="C6" s="36" t="str">
        <v>Geen vertragingen of showstoppers</v>
      </c>
      <c r="D6" s="35" t="str">
        <v>Geen vertragingen of showstoppers</v>
      </c>
      <c r="E6" s="35" t="str">
        <v>Geen vertragingen of showstoppers</v>
      </c>
      <c r="F6" s="35" t="str">
        <v>Geen vertragingen of showstoppers</v>
      </c>
      <c r="G6" s="35" t="str">
        <v>Geen vertragingen of showstoppers</v>
      </c>
      <c r="H6" s="35" t="str">
        <v>Geen vertragingen of showstoppers</v>
      </c>
      <c r="I6" s="35" t="str">
        <v>Geen vertragingen of showstoppers</v>
      </c>
      <c r="J6" s="35" t="str">
        <v>Geen vertragingen of showstoppers</v>
      </c>
      <c r="K6" s="35" t="str">
        <v>Geen vertragingen of showstoppers</v>
      </c>
      <c r="L6" s="35" t="str">
        <v>Geen vertragingen of showstoppers</v>
      </c>
      <c r="M6" s="35" t="str">
        <v>Geen vertragingen of showstoppers</v>
      </c>
      <c r="N6" s="35" t="str">
        <v>Geen vertragingen of showstoppers</v>
      </c>
      <c r="O6" s="35" t="str">
        <v>Geen vertragingen of showstoppers</v>
      </c>
      <c r="P6" s="35" t="str">
        <v>Geen vertragingen of showstoppers</v>
      </c>
      <c r="Q6" s="36" t="str">
        <v>Geen vertragingen of showstoppers</v>
      </c>
      <c r="R6" s="36" t="str">
        <v>Geen vertragingen of showstoppers</v>
      </c>
      <c r="S6" s="36" t="str">
        <v>Geen vertragingen of showstoppers</v>
      </c>
      <c r="T6" s="36" t="str">
        <v>Geen vertragingen of showstoppers</v>
      </c>
      <c r="U6" s="36" t="str">
        <v>Geen vertragingen of showstoppers</v>
      </c>
      <c r="V6" s="36" t="str">
        <v>Geen vertragingen of showstoppers</v>
      </c>
      <c r="W6" s="35" t="str">
        <v>Geen vertragingen of showstoppers</v>
      </c>
      <c r="X6" s="35" t="str">
        <v>Geen vertragingen of showstoppers</v>
      </c>
      <c r="Y6" s="35" t="str">
        <v>Geen vertragingen of showstoppers</v>
      </c>
      <c r="Z6" s="35" t="str">
        <v>Geen vertragingen of showstoppers</v>
      </c>
      <c r="AA6" s="35" t="str">
        <v>Geen vertragingen of showstoppers</v>
      </c>
      <c r="AB6" s="35" t="str">
        <v>Geen vertragingen of showstoppers</v>
      </c>
      <c r="AC6" s="35" t="str">
        <v>Geen vertragingen of showstoppers</v>
      </c>
      <c r="AD6" s="35" t="str">
        <v>Geen vertragingen of showstoppers</v>
      </c>
      <c r="AE6" s="37" t="str">
        <v>Geen vertragingen of showstoppers</v>
      </c>
      <c r="AF6" s="35" t="str">
        <v>Geen vertragingen of showstoppers</v>
      </c>
    </row>
    <row r="7" customFormat="false" ht="15" hidden="false" customHeight="false" outlineLevel="0" collapsed="false">
      <c r="A7" s="0" t="str">
        <v>Geen vertragingen of showstoppers</v>
      </c>
      <c r="B7" s="0" t="str">
        <v>Geen vertragingen of showstoppers</v>
      </c>
      <c r="C7" s="36" t="str">
        <v>Geen vertragingen of showstoppers</v>
      </c>
      <c r="D7" s="35" t="str">
        <v>Geen vertragingen of showstoppers</v>
      </c>
      <c r="E7" s="35" t="str">
        <v>Geen vertragingen of showstoppers</v>
      </c>
      <c r="F7" s="35" t="str">
        <v>Geen vertragingen of showstoppers</v>
      </c>
      <c r="G7" s="35" t="str">
        <v>Geen vertragingen of showstoppers</v>
      </c>
      <c r="H7" s="35" t="str">
        <v>Geen vertragingen of showstoppers</v>
      </c>
      <c r="I7" s="35" t="str">
        <v>Geen vertragingen of showstoppers</v>
      </c>
      <c r="J7" s="35" t="str">
        <v>Geen vertragingen of showstoppers</v>
      </c>
      <c r="K7" s="35" t="str">
        <v>Geen vertragingen of showstoppers</v>
      </c>
      <c r="L7" s="35" t="str">
        <v>Geen vertragingen of showstoppers</v>
      </c>
      <c r="M7" s="35" t="str">
        <v>Geen vertragingen of showstoppers</v>
      </c>
      <c r="N7" s="35" t="str">
        <v>Geen vertragingen of showstoppers</v>
      </c>
      <c r="O7" s="35" t="str">
        <v>Geen vertragingen of showstoppers</v>
      </c>
      <c r="P7" s="35" t="str">
        <v>Geen vertragingen of showstoppers</v>
      </c>
      <c r="Q7" s="36" t="str">
        <v>Geen vertragingen of showstoppers</v>
      </c>
      <c r="R7" s="36" t="str">
        <v>Geen vertragingen of showstoppers</v>
      </c>
      <c r="S7" s="36" t="str">
        <v>Geen vertragingen of showstoppers</v>
      </c>
      <c r="T7" s="36" t="str">
        <v>Geen vertragingen of showstoppers</v>
      </c>
      <c r="U7" s="36" t="str">
        <v>Geen vertragingen of showstoppers</v>
      </c>
      <c r="V7" s="36" t="str">
        <v>Geen vertragingen of showstoppers</v>
      </c>
      <c r="W7" s="35" t="str">
        <v>Geen vertragingen of showstoppers</v>
      </c>
      <c r="X7" s="35" t="str">
        <v>Geen vertragingen of showstoppers</v>
      </c>
      <c r="Y7" s="35" t="str">
        <v>Geen vertragingen of showstoppers</v>
      </c>
      <c r="Z7" s="35" t="str">
        <v>Geen vertragingen of showstoppers</v>
      </c>
      <c r="AA7" s="35" t="str">
        <v>Geen vertragingen of showstoppers</v>
      </c>
      <c r="AB7" s="35" t="str">
        <v>Geen vertragingen of showstoppers</v>
      </c>
      <c r="AC7" s="35" t="str">
        <v>Geen vertragingen of showstoppers</v>
      </c>
      <c r="AD7" s="35" t="str">
        <v>Geen vertragingen of showstoppers</v>
      </c>
      <c r="AE7" s="37" t="str">
        <v>Geen vertragingen of showstoppers</v>
      </c>
      <c r="AF7" s="35" t="str">
        <v>Geen vertragingen of showstoppers</v>
      </c>
    </row>
    <row r="8" customFormat="false" ht="15" hidden="false" customHeight="false" outlineLevel="0" collapsed="false">
      <c r="A8" s="0" t="str">
        <v>Geen vertragingen of showstoppers</v>
      </c>
      <c r="B8" s="0" t="str">
        <v>Geen vertragingen of showstoppers</v>
      </c>
      <c r="C8" s="36" t="str">
        <v>Geen vertragingen of showstoppers</v>
      </c>
      <c r="D8" s="35" t="str">
        <v>Geen vertragingen of showstoppers</v>
      </c>
      <c r="E8" s="35" t="str">
        <v>Geen vertragingen of showstoppers</v>
      </c>
      <c r="F8" s="35" t="str">
        <v>Geen vertragingen of showstoppers</v>
      </c>
      <c r="G8" s="35" t="str">
        <v>Geen vertragingen of showstoppers</v>
      </c>
      <c r="H8" s="35" t="str">
        <v>Geen vertragingen of showstoppers</v>
      </c>
      <c r="I8" s="35" t="str">
        <v>Geen vertragingen of showstoppers</v>
      </c>
      <c r="J8" s="35" t="str">
        <v>Geen vertragingen of showstoppers</v>
      </c>
      <c r="K8" s="35" t="str">
        <v>Geen vertragingen of showstoppers</v>
      </c>
      <c r="L8" s="35" t="str">
        <v>Geen vertragingen of showstoppers</v>
      </c>
      <c r="M8" s="35" t="str">
        <v>Geen vertragingen of showstoppers</v>
      </c>
      <c r="N8" s="35" t="str">
        <v>Geen vertragingen of showstoppers</v>
      </c>
      <c r="O8" s="35" t="str">
        <v>Geen vertragingen of showstoppers</v>
      </c>
      <c r="P8" s="35" t="str">
        <v>Geen vertragingen of showstoppers</v>
      </c>
      <c r="Q8" s="36" t="str">
        <v>Geen vertragingen of showstoppers</v>
      </c>
      <c r="R8" s="36" t="str">
        <v>Geen vertragingen of showstoppers</v>
      </c>
      <c r="S8" s="36" t="str">
        <v>Geen vertragingen of showstoppers</v>
      </c>
      <c r="T8" s="36" t="str">
        <v>Geen vertragingen of showstoppers</v>
      </c>
      <c r="U8" s="36" t="str">
        <v>Geen vertragingen of showstoppers</v>
      </c>
      <c r="V8" s="36" t="str">
        <v>Geen vertragingen of showstoppers</v>
      </c>
      <c r="W8" s="35" t="str">
        <v>Geen vertragingen of showstoppers</v>
      </c>
      <c r="X8" s="35" t="str">
        <v>Geen vertragingen of showstoppers</v>
      </c>
      <c r="Y8" s="35" t="str">
        <v>Geen vertragingen of showstoppers</v>
      </c>
      <c r="Z8" s="35" t="str">
        <v>Geen vertragingen of showstoppers</v>
      </c>
      <c r="AA8" s="35" t="str">
        <v>Geen vertragingen of showstoppers</v>
      </c>
      <c r="AB8" s="35" t="str">
        <v>Geen vertragingen of showstoppers</v>
      </c>
      <c r="AC8" s="35" t="str">
        <v>Geen vertragingen of showstoppers</v>
      </c>
      <c r="AD8" s="35" t="str">
        <v>Geen vertragingen of showstoppers</v>
      </c>
      <c r="AE8" s="37" t="str">
        <v>Geen vertragingen of showstoppers</v>
      </c>
      <c r="AF8" s="35" t="str">
        <v>Geen vertragingen of showstoppers</v>
      </c>
    </row>
    <row r="9" customFormat="false" ht="15" hidden="false" customHeight="false" outlineLevel="0" collapsed="false">
      <c r="A9" s="0" t="str">
        <v>Geen vertragingen of showstoppers</v>
      </c>
      <c r="B9" s="0" t="str">
        <v>Geen vertragingen of showstoppers</v>
      </c>
      <c r="C9" s="36" t="str">
        <v>Geen vertragingen of showstoppers</v>
      </c>
      <c r="D9" s="35" t="str">
        <v>Geen vertragingen of showstoppers</v>
      </c>
      <c r="E9" s="35" t="str">
        <v>Geen vertragingen of showstoppers</v>
      </c>
      <c r="F9" s="35" t="str">
        <v>Geen vertragingen of showstoppers</v>
      </c>
      <c r="G9" s="35" t="str">
        <v>Geen vertragingen of showstoppers</v>
      </c>
      <c r="H9" s="35" t="str">
        <v>Geen vertragingen of showstoppers</v>
      </c>
      <c r="I9" s="35" t="str">
        <v>Geen vertragingen of showstoppers</v>
      </c>
      <c r="J9" s="35" t="str">
        <v>Geen vertragingen of showstoppers</v>
      </c>
      <c r="K9" s="35" t="str">
        <v>Geen vertragingen of showstoppers</v>
      </c>
      <c r="L9" s="35" t="str">
        <v>Geen vertragingen of showstoppers</v>
      </c>
      <c r="M9" s="35" t="str">
        <v>Geen vertragingen of showstoppers</v>
      </c>
      <c r="N9" s="35" t="str">
        <v>Geen vertragingen of showstoppers</v>
      </c>
      <c r="O9" s="35" t="str">
        <v>Geen vertragingen of showstoppers</v>
      </c>
      <c r="P9" s="35" t="str">
        <v>Geen vertragingen of showstoppers</v>
      </c>
      <c r="Q9" s="36" t="str">
        <v>Geen vertragingen of showstoppers</v>
      </c>
      <c r="R9" s="36" t="str">
        <v>Geen vertragingen of showstoppers</v>
      </c>
      <c r="S9" s="36" t="str">
        <v>Geen vertragingen of showstoppers</v>
      </c>
      <c r="T9" s="36" t="str">
        <v>Geen vertragingen of showstoppers</v>
      </c>
      <c r="U9" s="36" t="str">
        <v>Geen vertragingen of showstoppers</v>
      </c>
      <c r="V9" s="36" t="str">
        <v>Geen vertragingen of showstoppers</v>
      </c>
      <c r="W9" s="35" t="str">
        <v>Geen vertragingen of showstoppers</v>
      </c>
      <c r="X9" s="35" t="str">
        <v>Geen vertragingen of showstoppers</v>
      </c>
      <c r="Y9" s="35" t="str">
        <v>Geen vertragingen of showstoppers</v>
      </c>
      <c r="Z9" s="35" t="str">
        <v>Geen vertragingen of showstoppers</v>
      </c>
      <c r="AA9" s="35" t="str">
        <v>Geen vertragingen of showstoppers</v>
      </c>
      <c r="AB9" s="35" t="str">
        <v>Geen vertragingen of showstoppers</v>
      </c>
      <c r="AC9" s="35" t="str">
        <v>Geen vertragingen of showstoppers</v>
      </c>
      <c r="AD9" s="35" t="str">
        <v>Geen vertragingen of showstoppers</v>
      </c>
      <c r="AE9" s="37" t="str">
        <v>Geen vertragingen of showstoppers</v>
      </c>
      <c r="AF9" s="35" t="str">
        <v>Geen vertragingen of showstoppers</v>
      </c>
    </row>
    <row r="10" customFormat="false" ht="15" hidden="false" customHeight="false" outlineLevel="0" collapsed="false">
      <c r="A10" s="0" t="str">
        <v>Geen vertragingen of showstoppers</v>
      </c>
      <c r="B10" s="0" t="str">
        <v>Geen vertragingen of showstoppers</v>
      </c>
      <c r="C10" s="36" t="str">
        <v>Geen vertragingen of showstoppers</v>
      </c>
      <c r="D10" s="35" t="str">
        <v>Geen vertragingen of showstoppers</v>
      </c>
      <c r="E10" s="35" t="str">
        <v>Geen vertragingen of showstoppers</v>
      </c>
      <c r="F10" s="35" t="str">
        <v>Geen vertragingen of showstoppers</v>
      </c>
      <c r="G10" s="35" t="str">
        <v>Geen vertragingen of showstoppers</v>
      </c>
      <c r="H10" s="35" t="str">
        <v>Geen vertragingen of showstoppers</v>
      </c>
      <c r="I10" s="35" t="str">
        <v>Geen vertragingen of showstoppers</v>
      </c>
      <c r="J10" s="35" t="str">
        <v>Geen vertragingen of showstoppers</v>
      </c>
      <c r="K10" s="35" t="str">
        <v>Geen vertragingen of showstoppers</v>
      </c>
      <c r="L10" s="35" t="str">
        <v>Geen vertragingen of showstoppers</v>
      </c>
      <c r="M10" s="35" t="str">
        <v>Geen vertragingen of showstoppers</v>
      </c>
      <c r="N10" s="35" t="str">
        <v>Geen vertragingen of showstoppers</v>
      </c>
      <c r="O10" s="35" t="str">
        <v>Geen vertragingen of showstoppers</v>
      </c>
      <c r="P10" s="35" t="str">
        <v>Geen vertragingen of showstoppers</v>
      </c>
      <c r="Q10" s="36" t="str">
        <v>Geen vertragingen of showstoppers</v>
      </c>
      <c r="R10" s="36" t="str">
        <v>Geen vertragingen of showstoppers</v>
      </c>
      <c r="S10" s="36" t="str">
        <v>Geen vertragingen of showstoppers</v>
      </c>
      <c r="T10" s="36" t="str">
        <v>Geen vertragingen of showstoppers</v>
      </c>
      <c r="U10" s="36" t="str">
        <v>Geen vertragingen of showstoppers</v>
      </c>
      <c r="V10" s="36" t="str">
        <v>Geen vertragingen of showstoppers</v>
      </c>
      <c r="W10" s="35" t="str">
        <v>Geen vertragingen of showstoppers</v>
      </c>
      <c r="X10" s="35" t="str">
        <v>Geen vertragingen of showstoppers</v>
      </c>
      <c r="Y10" s="35" t="str">
        <v>Geen vertragingen of showstoppers</v>
      </c>
      <c r="Z10" s="35" t="str">
        <v>Geen vertragingen of showstoppers</v>
      </c>
      <c r="AA10" s="35" t="str">
        <v>Geen vertragingen of showstoppers</v>
      </c>
      <c r="AB10" s="35" t="str">
        <v>Geen vertragingen of showstoppers</v>
      </c>
      <c r="AC10" s="35" t="str">
        <v>Geen vertragingen of showstoppers</v>
      </c>
      <c r="AD10" s="35" t="str">
        <v>Geen vertragingen of showstoppers</v>
      </c>
      <c r="AE10" s="37" t="str">
        <v>Geen vertragingen of showstoppers</v>
      </c>
      <c r="AF10" s="35" t="str">
        <v>Geen vertragingen of showstoppers</v>
      </c>
    </row>
    <row r="11" customFormat="false" ht="15" hidden="false" customHeight="false" outlineLevel="0" collapsed="false">
      <c r="A11" s="0" t="str">
        <v>Geen vertragingen of showstoppers</v>
      </c>
      <c r="B11" s="0" t="str">
        <v>Geen vertragingen of showstoppers</v>
      </c>
      <c r="C11" s="36" t="str">
        <v>Geen vertragingen of showstoppers</v>
      </c>
      <c r="D11" s="35" t="str">
        <v>Geen vertragingen of showstoppers</v>
      </c>
      <c r="E11" s="35" t="str">
        <v>Geen vertragingen of showstoppers</v>
      </c>
      <c r="F11" s="35" t="str">
        <v>Geen vertragingen of showstoppers</v>
      </c>
      <c r="G11" s="35" t="str">
        <v>Geen vertragingen of showstoppers</v>
      </c>
      <c r="H11" s="35" t="str">
        <v>Geen vertragingen of showstoppers</v>
      </c>
      <c r="I11" s="35" t="str">
        <v>Geen vertragingen of showstoppers</v>
      </c>
      <c r="J11" s="35" t="str">
        <v>Geen vertragingen of showstoppers</v>
      </c>
      <c r="K11" s="35" t="str">
        <v>Geen vertragingen of showstoppers</v>
      </c>
      <c r="L11" s="35" t="str">
        <v>Geen vertragingen of showstoppers</v>
      </c>
      <c r="M11" s="35" t="str">
        <v>Geen vertragingen of showstoppers</v>
      </c>
      <c r="N11" s="35" t="str">
        <v>Geen vertragingen of showstoppers</v>
      </c>
      <c r="O11" s="35" t="str">
        <v>Geen vertragingen of showstoppers</v>
      </c>
      <c r="P11" s="35" t="str">
        <v>Geen vertragingen of showstoppers</v>
      </c>
      <c r="Q11" s="36" t="str">
        <v>Geen vertragingen of showstoppers</v>
      </c>
      <c r="R11" s="36" t="str">
        <v>Geen vertragingen of showstoppers</v>
      </c>
      <c r="S11" s="36" t="str">
        <v>Geen vertragingen of showstoppers</v>
      </c>
      <c r="T11" s="36" t="str">
        <v>Geen vertragingen of showstoppers</v>
      </c>
      <c r="U11" s="36" t="str">
        <v>Geen vertragingen of showstoppers</v>
      </c>
      <c r="V11" s="36" t="str">
        <v>Geen vertragingen of showstoppers</v>
      </c>
      <c r="W11" s="35" t="str">
        <v>Geen vertragingen of showstoppers</v>
      </c>
      <c r="X11" s="35" t="str">
        <v>Geen vertragingen of showstoppers</v>
      </c>
      <c r="Y11" s="35" t="str">
        <v>Geen vertragingen of showstoppers</v>
      </c>
      <c r="Z11" s="35" t="str">
        <v>Geen vertragingen of showstoppers</v>
      </c>
      <c r="AA11" s="35" t="str">
        <v>Geen vertragingen of showstoppers</v>
      </c>
      <c r="AB11" s="35" t="str">
        <v>Geen vertragingen of showstoppers</v>
      </c>
      <c r="AC11" s="35" t="str">
        <v>Geen vertragingen of showstoppers</v>
      </c>
      <c r="AD11" s="35" t="str">
        <v>Geen vertragingen of showstoppers</v>
      </c>
      <c r="AE11" s="37" t="str">
        <v>Geen vertragingen of showstoppers</v>
      </c>
      <c r="AF11" s="35" t="str">
        <v>Geen vertragingen of showstoppers</v>
      </c>
    </row>
    <row r="12" customFormat="false" ht="15" hidden="false" customHeight="false" outlineLevel="0" collapsed="false">
      <c r="A12" s="0" t="str">
        <v>Geen vertragingen of showstoppers</v>
      </c>
      <c r="B12" s="0" t="str">
        <v>Geen vertragingen of showstoppers</v>
      </c>
      <c r="C12" s="36" t="str">
        <v>Geen vertragingen of showstoppers</v>
      </c>
      <c r="D12" s="35" t="str">
        <v>Geen vertragingen of showstoppers</v>
      </c>
      <c r="E12" s="35" t="str">
        <v>Geen vertragingen of showstoppers</v>
      </c>
      <c r="F12" s="35" t="str">
        <v>Geen vertragingen of showstoppers</v>
      </c>
      <c r="G12" s="35" t="str">
        <v>Geen vertragingen of showstoppers</v>
      </c>
      <c r="H12" s="35" t="str">
        <v>Geen vertragingen of showstoppers</v>
      </c>
      <c r="I12" s="35" t="str">
        <v>Geen vertragingen of showstoppers</v>
      </c>
      <c r="J12" s="35" t="str">
        <v>Geen vertragingen of showstoppers</v>
      </c>
      <c r="K12" s="35" t="str">
        <v>Geen vertragingen of showstoppers</v>
      </c>
      <c r="L12" s="35" t="str">
        <v>Geen vertragingen of showstoppers</v>
      </c>
      <c r="M12" s="35" t="str">
        <v>Geen vertragingen of showstoppers</v>
      </c>
      <c r="N12" s="35" t="str">
        <v>Geen vertragingen of showstoppers</v>
      </c>
      <c r="O12" s="35" t="str">
        <v>Geen vertragingen of showstoppers</v>
      </c>
      <c r="P12" s="35" t="str">
        <v>Geen vertragingen of showstoppers</v>
      </c>
      <c r="Q12" s="36" t="str">
        <v>Geen vertragingen of showstoppers</v>
      </c>
      <c r="R12" s="36" t="str">
        <v>Geen vertragingen of showstoppers</v>
      </c>
      <c r="S12" s="36" t="str">
        <v>Geen vertragingen of showstoppers</v>
      </c>
      <c r="T12" s="36" t="str">
        <v>Geen vertragingen of showstoppers</v>
      </c>
      <c r="U12" s="36" t="str">
        <v>Geen vertragingen of showstoppers</v>
      </c>
      <c r="V12" s="36" t="str">
        <v>Geen vertragingen of showstoppers</v>
      </c>
      <c r="W12" s="35" t="str">
        <v>Geen vertragingen of showstoppers</v>
      </c>
      <c r="X12" s="35" t="str">
        <v>Geen vertragingen of showstoppers</v>
      </c>
      <c r="Y12" s="35" t="str">
        <v>Geen vertragingen of showstoppers</v>
      </c>
      <c r="Z12" s="35" t="str">
        <v>Geen vertragingen of showstoppers</v>
      </c>
      <c r="AA12" s="35" t="str">
        <v>Geen vertragingen of showstoppers</v>
      </c>
      <c r="AB12" s="35" t="str">
        <v>Geen vertragingen of showstoppers</v>
      </c>
      <c r="AC12" s="35" t="str">
        <v>Geen vertragingen of showstoppers</v>
      </c>
      <c r="AD12" s="35" t="str">
        <v>Geen vertragingen of showstoppers</v>
      </c>
      <c r="AE12" s="37" t="str">
        <v>Geen vertragingen of showstoppers</v>
      </c>
      <c r="AF12" s="35" t="str">
        <v>Geen vertragingen of showstoppers</v>
      </c>
    </row>
    <row r="13" customFormat="false" ht="15" hidden="false" customHeight="false" outlineLevel="0" collapsed="false">
      <c r="A13" s="0" t="str">
        <v>Geen vertragingen of showstoppers</v>
      </c>
      <c r="B13" s="0" t="str">
        <v>Geen vertragingen of showstoppers</v>
      </c>
      <c r="C13" s="36" t="str">
        <v>Geen vertragingen of showstoppers</v>
      </c>
      <c r="D13" s="35" t="str">
        <v>Geen vertragingen of showstoppers</v>
      </c>
      <c r="E13" s="35" t="str">
        <v>Geen vertragingen of showstoppers</v>
      </c>
      <c r="F13" s="35" t="str">
        <v>Geen vertragingen of showstoppers</v>
      </c>
      <c r="G13" s="35" t="str">
        <v>Geen vertragingen of showstoppers</v>
      </c>
      <c r="H13" s="35" t="str">
        <v>Geen vertragingen of showstoppers</v>
      </c>
      <c r="I13" s="35" t="str">
        <v>Geen vertragingen of showstoppers</v>
      </c>
      <c r="J13" s="35" t="str">
        <v>Geen vertragingen of showstoppers</v>
      </c>
      <c r="K13" s="35" t="str">
        <v>Geen vertragingen of showstoppers</v>
      </c>
      <c r="L13" s="35" t="str">
        <v>Geen vertragingen of showstoppers</v>
      </c>
      <c r="M13" s="35" t="str">
        <v>Geen vertragingen of showstoppers</v>
      </c>
      <c r="N13" s="35" t="str">
        <v>Geen vertragingen of showstoppers</v>
      </c>
      <c r="O13" s="35" t="str">
        <v>Geen vertragingen of showstoppers</v>
      </c>
      <c r="P13" s="35" t="str">
        <v>Geen vertragingen of showstoppers</v>
      </c>
      <c r="Q13" s="36" t="str">
        <v>Geen vertragingen of showstoppers</v>
      </c>
      <c r="R13" s="36" t="str">
        <v>Geen vertragingen of showstoppers</v>
      </c>
      <c r="S13" s="36" t="str">
        <v>Geen vertragingen of showstoppers</v>
      </c>
      <c r="T13" s="36" t="str">
        <v>Geen vertragingen of showstoppers</v>
      </c>
      <c r="U13" s="36" t="str">
        <v>Geen vertragingen of showstoppers</v>
      </c>
      <c r="V13" s="36" t="str">
        <v>Geen vertragingen of showstoppers</v>
      </c>
      <c r="W13" s="35" t="str">
        <v>Geen vertragingen of showstoppers</v>
      </c>
      <c r="X13" s="35" t="str">
        <v>Geen vertragingen of showstoppers</v>
      </c>
      <c r="Y13" s="35" t="str">
        <v>Geen vertragingen of showstoppers</v>
      </c>
      <c r="Z13" s="35" t="str">
        <v>Geen vertragingen of showstoppers</v>
      </c>
      <c r="AA13" s="35" t="str">
        <v>Geen vertragingen of showstoppers</v>
      </c>
      <c r="AB13" s="35" t="str">
        <v>Geen vertragingen of showstoppers</v>
      </c>
      <c r="AC13" s="35" t="str">
        <v>Geen vertragingen of showstoppers</v>
      </c>
      <c r="AD13" s="35" t="str">
        <v>Geen vertragingen of showstoppers</v>
      </c>
      <c r="AE13" s="37" t="str">
        <v>Geen vertragingen of showstoppers</v>
      </c>
      <c r="AF13" s="35" t="str">
        <v>Geen vertragingen of showstoppers</v>
      </c>
    </row>
    <row r="14" customFormat="false" ht="15" hidden="false" customHeight="false" outlineLevel="0" collapsed="false">
      <c r="A14" s="0" t="str">
        <v>Geen vertragingen of showstoppers</v>
      </c>
      <c r="B14" s="0" t="str">
        <v>Geen vertragingen of showstoppers</v>
      </c>
      <c r="C14" s="36" t="str">
        <v>Geen vertragingen of showstoppers</v>
      </c>
      <c r="D14" s="35" t="str">
        <v>Geen vertragingen of showstoppers</v>
      </c>
      <c r="E14" s="35" t="str">
        <v>Geen vertragingen of showstoppers</v>
      </c>
      <c r="F14" s="35" t="str">
        <v>Geen vertragingen of showstoppers</v>
      </c>
      <c r="G14" s="35" t="str">
        <v>Geen vertragingen of showstoppers</v>
      </c>
      <c r="H14" s="35" t="str">
        <v>Geen vertragingen of showstoppers</v>
      </c>
      <c r="I14" s="35" t="str">
        <v>Geen vertragingen of showstoppers</v>
      </c>
      <c r="J14" s="35" t="str">
        <v>Geen vertragingen of showstoppers</v>
      </c>
      <c r="K14" s="35" t="str">
        <v>Geen vertragingen of showstoppers</v>
      </c>
      <c r="L14" s="35" t="str">
        <v>Geen vertragingen of showstoppers</v>
      </c>
      <c r="M14" s="35" t="str">
        <v>Geen vertragingen of showstoppers</v>
      </c>
      <c r="N14" s="35" t="str">
        <v>Geen vertragingen of showstoppers</v>
      </c>
      <c r="O14" s="35" t="str">
        <v>Geen vertragingen of showstoppers</v>
      </c>
      <c r="P14" s="35" t="str">
        <v>Geen vertragingen of showstoppers</v>
      </c>
      <c r="Q14" s="36" t="str">
        <v>Geen vertragingen of showstoppers</v>
      </c>
      <c r="R14" s="36" t="str">
        <v>Geen vertragingen of showstoppers</v>
      </c>
      <c r="S14" s="36" t="str">
        <v>Geen vertragingen of showstoppers</v>
      </c>
      <c r="T14" s="36" t="str">
        <v>Geen vertragingen of showstoppers</v>
      </c>
      <c r="U14" s="36" t="str">
        <v>Geen vertragingen of showstoppers</v>
      </c>
      <c r="V14" s="36" t="str">
        <v>Geen vertragingen of showstoppers</v>
      </c>
      <c r="W14" s="35" t="str">
        <v>Geen vertragingen of showstoppers</v>
      </c>
      <c r="X14" s="35" t="str">
        <v>Geen vertragingen of showstoppers</v>
      </c>
      <c r="Y14" s="35" t="str">
        <v>Geen vertragingen of showstoppers</v>
      </c>
      <c r="Z14" s="35" t="str">
        <v>Geen vertragingen of showstoppers</v>
      </c>
      <c r="AA14" s="35" t="str">
        <v>Geen vertragingen of showstoppers</v>
      </c>
      <c r="AB14" s="35" t="str">
        <v>Geen vertragingen of showstoppers</v>
      </c>
      <c r="AC14" s="35" t="str">
        <v>Geen vertragingen of showstoppers</v>
      </c>
      <c r="AD14" s="35" t="str">
        <v>Geen vertragingen of showstoppers</v>
      </c>
      <c r="AE14" s="37" t="str">
        <v>Geen vertragingen of showstoppers</v>
      </c>
      <c r="AF14" s="35" t="str">
        <v>Geen vertragingen of showstoppers</v>
      </c>
    </row>
    <row r="15" customFormat="false" ht="15" hidden="false" customHeight="false" outlineLevel="0" collapsed="false">
      <c r="A15" s="0" t="str">
        <v>Geen vertragingen of showstoppers</v>
      </c>
      <c r="B15" s="0" t="str">
        <v>Geen vertragingen of showstoppers</v>
      </c>
      <c r="C15" s="36" t="str">
        <v>Geen vertragingen of showstoppers</v>
      </c>
      <c r="D15" s="35" t="str">
        <v>Geen vertragingen of showstoppers</v>
      </c>
      <c r="E15" s="35" t="str">
        <v>Geen vertragingen of showstoppers</v>
      </c>
      <c r="F15" s="35" t="str">
        <v>Geen vertragingen of showstoppers</v>
      </c>
      <c r="G15" s="35" t="str">
        <v>Geen vertragingen of showstoppers</v>
      </c>
      <c r="H15" s="35" t="str">
        <v>Geen vertragingen of showstoppers</v>
      </c>
      <c r="I15" s="35" t="str">
        <v>Geen vertragingen of showstoppers</v>
      </c>
      <c r="J15" s="35" t="str">
        <v>Geen vertragingen of showstoppers</v>
      </c>
      <c r="K15" s="35" t="str">
        <v>Geen vertragingen of showstoppers</v>
      </c>
      <c r="L15" s="35" t="str">
        <v>Geen vertragingen of showstoppers</v>
      </c>
      <c r="M15" s="35" t="str">
        <v>Geen vertragingen of showstoppers</v>
      </c>
      <c r="N15" s="35" t="str">
        <v>Geen vertragingen of showstoppers</v>
      </c>
      <c r="O15" s="35" t="str">
        <v>Geen vertragingen of showstoppers</v>
      </c>
      <c r="P15" s="35" t="str">
        <v>Geen vertragingen of showstoppers</v>
      </c>
      <c r="Q15" s="36" t="str">
        <v>Geen vertragingen of showstoppers</v>
      </c>
      <c r="R15" s="36" t="str">
        <v>Geen vertragingen of showstoppers</v>
      </c>
      <c r="S15" s="36" t="str">
        <v>Geen vertragingen of showstoppers</v>
      </c>
      <c r="T15" s="36" t="str">
        <v>Geen vertragingen of showstoppers</v>
      </c>
      <c r="U15" s="36" t="str">
        <v>Geen vertragingen of showstoppers</v>
      </c>
      <c r="V15" s="36" t="str">
        <v>Geen vertragingen of showstoppers</v>
      </c>
      <c r="W15" s="35" t="str">
        <v>Geen vertragingen of showstoppers</v>
      </c>
      <c r="X15" s="35" t="str">
        <v>Geen vertragingen of showstoppers</v>
      </c>
      <c r="Y15" s="35" t="str">
        <v>Geen vertragingen of showstoppers</v>
      </c>
      <c r="Z15" s="35" t="str">
        <v>Geen vertragingen of showstoppers</v>
      </c>
      <c r="AA15" s="35" t="str">
        <v>Geen vertragingen of showstoppers</v>
      </c>
      <c r="AB15" s="35" t="str">
        <v>Geen vertragingen of showstoppers</v>
      </c>
      <c r="AC15" s="35" t="str">
        <v>Geen vertragingen of showstoppers</v>
      </c>
      <c r="AD15" s="35" t="str">
        <v>Geen vertragingen of showstoppers</v>
      </c>
      <c r="AE15" s="37" t="str">
        <v>Geen vertragingen of showstoppers</v>
      </c>
      <c r="AF15" s="35" t="str">
        <v>Geen vertragingen of showstoppers</v>
      </c>
    </row>
    <row r="16" customFormat="false" ht="15" hidden="false" customHeight="false" outlineLevel="0" collapsed="false">
      <c r="A16" s="0" t="str">
        <v>Geen vertragingen of showstoppers</v>
      </c>
      <c r="B16" s="0" t="str">
        <v>Geen vertragingen of showstoppers</v>
      </c>
      <c r="C16" s="36" t="str">
        <v>Geen vertragingen of showstoppers</v>
      </c>
      <c r="D16" s="35" t="str">
        <v>Geen vertragingen of showstoppers</v>
      </c>
      <c r="E16" s="35" t="str">
        <v>Geen vertragingen of showstoppers</v>
      </c>
      <c r="F16" s="35" t="str">
        <v>Geen vertragingen of showstoppers</v>
      </c>
      <c r="G16" s="35" t="str">
        <v>Geen vertragingen of showstoppers</v>
      </c>
      <c r="H16" s="35" t="str">
        <v>Geen vertragingen of showstoppers</v>
      </c>
      <c r="I16" s="35" t="str">
        <v>Geen vertragingen of showstoppers</v>
      </c>
      <c r="J16" s="35" t="str">
        <v>Geen vertragingen of showstoppers</v>
      </c>
      <c r="K16" s="35" t="str">
        <v>Geen vertragingen of showstoppers</v>
      </c>
      <c r="L16" s="35" t="str">
        <v>Geen vertragingen of showstoppers</v>
      </c>
      <c r="M16" s="35" t="str">
        <v>Geen vertragingen of showstoppers</v>
      </c>
      <c r="N16" s="35" t="str">
        <v>Geen vertragingen of showstoppers</v>
      </c>
      <c r="O16" s="35" t="str">
        <v>Geen vertragingen of showstoppers</v>
      </c>
      <c r="P16" s="35" t="str">
        <v>Geen vertragingen of showstoppers</v>
      </c>
      <c r="Q16" s="36" t="str">
        <v>Geen vertragingen of showstoppers</v>
      </c>
      <c r="R16" s="36" t="str">
        <v>Geen vertragingen of showstoppers</v>
      </c>
      <c r="S16" s="36" t="str">
        <v>Geen vertragingen of showstoppers</v>
      </c>
      <c r="T16" s="36" t="str">
        <v>Geen vertragingen of showstoppers</v>
      </c>
      <c r="U16" s="36" t="str">
        <v>Geen vertragingen of showstoppers</v>
      </c>
      <c r="V16" s="36" t="str">
        <v>Geen vertragingen of showstoppers</v>
      </c>
      <c r="W16" s="35" t="str">
        <v>Geen vertragingen of showstoppers</v>
      </c>
      <c r="X16" s="35" t="str">
        <v>Geen vertragingen of showstoppers</v>
      </c>
      <c r="Y16" s="35" t="str">
        <v>Geen vertragingen of showstoppers</v>
      </c>
      <c r="Z16" s="35" t="str">
        <v>Geen vertragingen of showstoppers</v>
      </c>
      <c r="AA16" s="35" t="str">
        <v>Geen vertragingen of showstoppers</v>
      </c>
      <c r="AB16" s="35" t="str">
        <v>Geen vertragingen of showstoppers</v>
      </c>
      <c r="AC16" s="35" t="str">
        <v>Geen vertragingen of showstoppers</v>
      </c>
      <c r="AD16" s="35" t="str">
        <v>Geen vertragingen of showstoppers</v>
      </c>
      <c r="AE16" s="37" t="str">
        <v>Geen vertragingen of showstoppers</v>
      </c>
      <c r="AF16" s="35" t="str">
        <v>Geen vertragingen of showstoppers</v>
      </c>
    </row>
    <row r="17" customFormat="false" ht="15" hidden="false" customHeight="false" outlineLevel="0" collapsed="false">
      <c r="A17" s="0" t="str">
        <v>Geen vertragingen of showstoppers</v>
      </c>
      <c r="B17" s="0" t="str">
        <v>Geen vertragingen of showstoppers</v>
      </c>
      <c r="C17" s="36" t="str">
        <v>Geen vertragingen of showstoppers</v>
      </c>
      <c r="D17" s="35" t="str">
        <v>Geen vertragingen of showstoppers</v>
      </c>
      <c r="E17" s="35" t="str">
        <v>Geen vertragingen of showstoppers</v>
      </c>
      <c r="F17" s="35" t="str">
        <v>Geen vertragingen of showstoppers</v>
      </c>
      <c r="G17" s="35" t="str">
        <v>Geen vertragingen of showstoppers</v>
      </c>
      <c r="H17" s="35" t="str">
        <v>Geen vertragingen of showstoppers</v>
      </c>
      <c r="I17" s="35" t="str">
        <v>Geen vertragingen of showstoppers</v>
      </c>
      <c r="J17" s="35" t="str">
        <v>Geen vertragingen of showstoppers</v>
      </c>
      <c r="K17" s="35" t="str">
        <v>Geen vertragingen of showstoppers</v>
      </c>
      <c r="L17" s="35" t="str">
        <v>Geen vertragingen of showstoppers</v>
      </c>
      <c r="M17" s="35" t="str">
        <v>Geen vertragingen of showstoppers</v>
      </c>
      <c r="N17" s="35" t="str">
        <v>Geen vertragingen of showstoppers</v>
      </c>
      <c r="O17" s="35" t="str">
        <v>Geen vertragingen of showstoppers</v>
      </c>
      <c r="P17" s="35" t="str">
        <v>Geen vertragingen of showstoppers</v>
      </c>
      <c r="Q17" s="36" t="str">
        <v>Geen vertragingen of showstoppers</v>
      </c>
      <c r="R17" s="36" t="str">
        <v>Geen vertragingen of showstoppers</v>
      </c>
      <c r="S17" s="36" t="str">
        <v>Geen vertragingen of showstoppers</v>
      </c>
      <c r="T17" s="36" t="str">
        <v>Geen vertragingen of showstoppers</v>
      </c>
      <c r="U17" s="36" t="str">
        <v>Geen vertragingen of showstoppers</v>
      </c>
      <c r="V17" s="36" t="str">
        <v>Geen vertragingen of showstoppers</v>
      </c>
      <c r="W17" s="35" t="str">
        <v>Geen vertragingen of showstoppers</v>
      </c>
      <c r="X17" s="35" t="str">
        <v>Geen vertragingen of showstoppers</v>
      </c>
      <c r="Y17" s="35" t="str">
        <v>Geen vertragingen of showstoppers</v>
      </c>
      <c r="Z17" s="35" t="str">
        <v>Geen vertragingen of showstoppers</v>
      </c>
      <c r="AA17" s="35" t="str">
        <v>Geen vertragingen of showstoppers</v>
      </c>
      <c r="AB17" s="35" t="str">
        <v>Geen vertragingen of showstoppers</v>
      </c>
      <c r="AC17" s="35" t="str">
        <v>Geen vertragingen of showstoppers</v>
      </c>
      <c r="AD17" s="35" t="str">
        <v>Geen vertragingen of showstoppers</v>
      </c>
      <c r="AE17" s="37" t="str">
        <v>Geen vertragingen of showstoppers</v>
      </c>
      <c r="AF17" s="35" t="str">
        <v>Geen vertragingen of showstoppers</v>
      </c>
    </row>
    <row r="18" customFormat="false" ht="15" hidden="false" customHeight="false" outlineLevel="0" collapsed="false">
      <c r="A18" s="0" t="str">
        <v>Geen vertragingen of showstoppers</v>
      </c>
      <c r="B18" s="0" t="str">
        <v>Geen vertragingen of showstoppers</v>
      </c>
      <c r="C18" s="36" t="str">
        <v>Geen vertragingen of showstoppers</v>
      </c>
      <c r="D18" s="35" t="str">
        <v>Geen vertragingen of showstoppers</v>
      </c>
      <c r="E18" s="35" t="str">
        <v>Geen vertragingen of showstoppers</v>
      </c>
      <c r="F18" s="35" t="str">
        <v>Geen vertragingen of showstoppers</v>
      </c>
      <c r="G18" s="35" t="str">
        <v>Geen vertragingen of showstoppers</v>
      </c>
      <c r="H18" s="35" t="str">
        <v>Geen vertragingen of showstoppers</v>
      </c>
      <c r="I18" s="35" t="str">
        <v>Geen vertragingen of showstoppers</v>
      </c>
      <c r="J18" s="35" t="str">
        <v>Geen vertragingen of showstoppers</v>
      </c>
      <c r="K18" s="35" t="str">
        <v>Geen vertragingen of showstoppers</v>
      </c>
      <c r="L18" s="35" t="str">
        <v>Geen vertragingen of showstoppers</v>
      </c>
      <c r="M18" s="35" t="str">
        <v>Geen vertragingen of showstoppers</v>
      </c>
      <c r="N18" s="35" t="str">
        <v>Geen vertragingen of showstoppers</v>
      </c>
      <c r="O18" s="35" t="str">
        <v>Geen vertragingen of showstoppers</v>
      </c>
      <c r="P18" s="35" t="str">
        <v>Geen vertragingen of showstoppers</v>
      </c>
      <c r="Q18" s="36" t="str">
        <v>Geen vertragingen of showstoppers</v>
      </c>
      <c r="R18" s="36" t="str">
        <v>Geen vertragingen of showstoppers</v>
      </c>
      <c r="S18" s="36" t="str">
        <v>Geen vertragingen of showstoppers</v>
      </c>
      <c r="T18" s="36" t="str">
        <v>Geen vertragingen of showstoppers</v>
      </c>
      <c r="U18" s="36" t="str">
        <v>Geen vertragingen of showstoppers</v>
      </c>
      <c r="V18" s="36" t="str">
        <v>Geen vertragingen of showstoppers</v>
      </c>
      <c r="W18" s="35" t="str">
        <v>Geen vertragingen of showstoppers</v>
      </c>
      <c r="X18" s="35" t="str">
        <v>Geen vertragingen of showstoppers</v>
      </c>
      <c r="Y18" s="35" t="str">
        <v>Geen vertragingen of showstoppers</v>
      </c>
      <c r="Z18" s="35" t="str">
        <v>Geen vertragingen of showstoppers</v>
      </c>
      <c r="AA18" s="35" t="str">
        <v>Geen vertragingen of showstoppers</v>
      </c>
      <c r="AB18" s="35" t="str">
        <v>Geen vertragingen of showstoppers</v>
      </c>
      <c r="AC18" s="35" t="str">
        <v>Geen vertragingen of showstoppers</v>
      </c>
      <c r="AD18" s="35" t="str">
        <v>Geen vertragingen of showstoppers</v>
      </c>
      <c r="AE18" s="37" t="str">
        <v>Geen vertragingen of showstoppers</v>
      </c>
      <c r="AF18" s="35" t="str">
        <v>Geen vertragingen of showstoppers</v>
      </c>
    </row>
    <row r="19" customFormat="false" ht="15" hidden="false" customHeight="false" outlineLevel="0" collapsed="false">
      <c r="A19" s="0" t="str">
        <v>Geen vertragingen of showstoppers</v>
      </c>
      <c r="B19" s="0" t="str">
        <v>Geen vertragingen of showstoppers</v>
      </c>
      <c r="C19" s="36" t="str">
        <v>Geen vertragingen of showstoppers</v>
      </c>
      <c r="D19" s="35" t="str">
        <v>Geen vertragingen of showstoppers</v>
      </c>
      <c r="E19" s="35" t="str">
        <v>Geen vertragingen of showstoppers</v>
      </c>
      <c r="F19" s="35" t="str">
        <v>Geen vertragingen of showstoppers</v>
      </c>
      <c r="G19" s="35" t="str">
        <v>Geen vertragingen of showstoppers</v>
      </c>
      <c r="H19" s="35" t="str">
        <v>Geen vertragingen of showstoppers</v>
      </c>
      <c r="I19" s="35" t="str">
        <v>Geen vertragingen of showstoppers</v>
      </c>
      <c r="J19" s="35" t="str">
        <v>Geen vertragingen of showstoppers</v>
      </c>
      <c r="K19" s="35" t="str">
        <v>Geen vertragingen of showstoppers</v>
      </c>
      <c r="L19" s="35" t="str">
        <v>Geen vertragingen of showstoppers</v>
      </c>
      <c r="M19" s="35" t="str">
        <v>Geen vertragingen of showstoppers</v>
      </c>
      <c r="N19" s="35" t="str">
        <v>Geen vertragingen of showstoppers</v>
      </c>
      <c r="O19" s="35" t="str">
        <v>Geen vertragingen of showstoppers</v>
      </c>
      <c r="P19" s="35" t="str">
        <v>Geen vertragingen of showstoppers</v>
      </c>
      <c r="Q19" s="36" t="str">
        <v>Geen vertragingen of showstoppers</v>
      </c>
      <c r="R19" s="36" t="str">
        <v>Geen vertragingen of showstoppers</v>
      </c>
      <c r="S19" s="36" t="str">
        <v>Geen vertragingen of showstoppers</v>
      </c>
      <c r="T19" s="36" t="str">
        <v>Geen vertragingen of showstoppers</v>
      </c>
      <c r="U19" s="36" t="str">
        <v>Geen vertragingen of showstoppers</v>
      </c>
      <c r="V19" s="36" t="str">
        <v>Geen vertragingen of showstoppers</v>
      </c>
      <c r="W19" s="35" t="str">
        <v>Geen vertragingen of showstoppers</v>
      </c>
      <c r="X19" s="35" t="str">
        <v>Geen vertragingen of showstoppers</v>
      </c>
      <c r="Y19" s="35" t="str">
        <v>Geen vertragingen of showstoppers</v>
      </c>
      <c r="Z19" s="35" t="str">
        <v>Geen vertragingen of showstoppers</v>
      </c>
      <c r="AA19" s="35" t="str">
        <v>Geen vertragingen of showstoppers</v>
      </c>
      <c r="AB19" s="35" t="str">
        <v>Geen vertragingen of showstoppers</v>
      </c>
      <c r="AC19" s="35" t="str">
        <v>Geen vertragingen of showstoppers</v>
      </c>
      <c r="AD19" s="35" t="str">
        <v>Geen vertragingen of showstoppers</v>
      </c>
      <c r="AE19" s="37" t="str">
        <v>Geen vertragingen of showstoppers</v>
      </c>
      <c r="AF19" s="35" t="str">
        <v>Geen vertragingen of showstoppers</v>
      </c>
    </row>
    <row r="20" customFormat="false" ht="15" hidden="false" customHeight="false" outlineLevel="0" collapsed="false">
      <c r="A20" s="0" t="str">
        <v>Geen vertragingen of showstoppers</v>
      </c>
      <c r="B20" s="0" t="str">
        <v>Geen vertragingen of showstoppers</v>
      </c>
      <c r="C20" s="36" t="str">
        <v>Geen vertragingen of showstoppers</v>
      </c>
      <c r="D20" s="35" t="str">
        <v>Geen vertragingen of showstoppers</v>
      </c>
      <c r="E20" s="35" t="str">
        <v>Geen vertragingen of showstoppers</v>
      </c>
      <c r="F20" s="35" t="str">
        <v>Geen vertragingen of showstoppers</v>
      </c>
      <c r="G20" s="35" t="str">
        <v>Geen vertragingen of showstoppers</v>
      </c>
      <c r="H20" s="35" t="str">
        <v>Geen vertragingen of showstoppers</v>
      </c>
      <c r="I20" s="35" t="str">
        <v>Geen vertragingen of showstoppers</v>
      </c>
      <c r="J20" s="35" t="str">
        <v>Geen vertragingen of showstoppers</v>
      </c>
      <c r="K20" s="35" t="str">
        <v>Geen vertragingen of showstoppers</v>
      </c>
      <c r="L20" s="35" t="str">
        <v>Geen vertragingen of showstoppers</v>
      </c>
      <c r="M20" s="35" t="str">
        <v>Geen vertragingen of showstoppers</v>
      </c>
      <c r="N20" s="35" t="str">
        <v>Geen vertragingen of showstoppers</v>
      </c>
      <c r="O20" s="35" t="str">
        <v>Geen vertragingen of showstoppers</v>
      </c>
      <c r="P20" s="35" t="str">
        <v>Geen vertragingen of showstoppers</v>
      </c>
      <c r="Q20" s="36" t="str">
        <v>Geen vertragingen of showstoppers</v>
      </c>
      <c r="R20" s="36" t="str">
        <v>Geen vertragingen of showstoppers</v>
      </c>
      <c r="S20" s="36" t="str">
        <v>Geen vertragingen of showstoppers</v>
      </c>
      <c r="T20" s="36" t="str">
        <v>Geen vertragingen of showstoppers</v>
      </c>
      <c r="U20" s="36" t="str">
        <v>Geen vertragingen of showstoppers</v>
      </c>
      <c r="V20" s="36" t="str">
        <v>Geen vertragingen of showstoppers</v>
      </c>
      <c r="W20" s="35" t="str">
        <v>Geen vertragingen of showstoppers</v>
      </c>
      <c r="X20" s="35" t="str">
        <v>Geen vertragingen of showstoppers</v>
      </c>
      <c r="Y20" s="35" t="str">
        <v>Geen vertragingen of showstoppers</v>
      </c>
      <c r="Z20" s="35" t="str">
        <v>Geen vertragingen of showstoppers</v>
      </c>
      <c r="AA20" s="35" t="str">
        <v>Geen vertragingen of showstoppers</v>
      </c>
      <c r="AB20" s="35" t="str">
        <v>Geen vertragingen of showstoppers</v>
      </c>
      <c r="AC20" s="35" t="str">
        <v>Geen vertragingen of showstoppers</v>
      </c>
      <c r="AD20" s="35" t="str">
        <v>Geen vertragingen of showstoppers</v>
      </c>
      <c r="AE20" s="37" t="str">
        <v>Geen vertragingen of showstoppers</v>
      </c>
      <c r="AF20" s="35" t="str">
        <v>Geen vertragingen of showstoppers</v>
      </c>
    </row>
    <row r="21" customFormat="false" ht="15" hidden="false" customHeight="false" outlineLevel="0" collapsed="false">
      <c r="A21" s="0" t="str">
        <v>Geen vertragingen of showstoppers</v>
      </c>
      <c r="B21" s="0" t="str">
        <v>Geen vertragingen of showstoppers</v>
      </c>
      <c r="C21" s="36" t="str">
        <v>Geen vertragingen of showstoppers</v>
      </c>
      <c r="D21" s="35" t="str">
        <v>Geen vertragingen of showstoppers</v>
      </c>
      <c r="E21" s="35" t="str">
        <v>Geen vertragingen of showstoppers</v>
      </c>
      <c r="F21" s="35" t="str">
        <v>Geen vertragingen of showstoppers</v>
      </c>
      <c r="G21" s="35" t="str">
        <v>Geen vertragingen of showstoppers</v>
      </c>
      <c r="H21" s="35" t="str">
        <v>Geen vertragingen of showstoppers</v>
      </c>
      <c r="I21" s="35" t="str">
        <v>Geen vertragingen of showstoppers</v>
      </c>
      <c r="J21" s="35" t="str">
        <v>Geen vertragingen of showstoppers</v>
      </c>
      <c r="K21" s="35" t="str">
        <v>Geen vertragingen of showstoppers</v>
      </c>
      <c r="L21" s="35" t="str">
        <v>Geen vertragingen of showstoppers</v>
      </c>
      <c r="M21" s="35" t="str">
        <v>Geen vertragingen of showstoppers</v>
      </c>
      <c r="N21" s="35" t="str">
        <v>Geen vertragingen of showstoppers</v>
      </c>
      <c r="O21" s="35" t="str">
        <v>Geen vertragingen of showstoppers</v>
      </c>
      <c r="P21" s="35" t="str">
        <v>Geen vertragingen of showstoppers</v>
      </c>
      <c r="Q21" s="36" t="str">
        <v>Geen vertragingen of showstoppers</v>
      </c>
      <c r="R21" s="36" t="str">
        <v>Geen vertragingen of showstoppers</v>
      </c>
      <c r="S21" s="36" t="str">
        <v>Geen vertragingen of showstoppers</v>
      </c>
      <c r="T21" s="36" t="str">
        <v>Geen vertragingen of showstoppers</v>
      </c>
      <c r="U21" s="36" t="str">
        <v>Geen vertragingen of showstoppers</v>
      </c>
      <c r="V21" s="36" t="str">
        <v>Geen vertragingen of showstoppers</v>
      </c>
      <c r="W21" s="35" t="str">
        <v>Geen vertragingen of showstoppers</v>
      </c>
      <c r="X21" s="35" t="str">
        <v>Geen vertragingen of showstoppers</v>
      </c>
      <c r="Y21" s="35" t="str">
        <v>Geen vertragingen of showstoppers</v>
      </c>
      <c r="Z21" s="35" t="str">
        <v>Geen vertragingen of showstoppers</v>
      </c>
      <c r="AA21" s="35" t="str">
        <v>Geen vertragingen of showstoppers</v>
      </c>
      <c r="AB21" s="35" t="str">
        <v>Geen vertragingen of showstoppers</v>
      </c>
      <c r="AC21" s="35" t="str">
        <v>Geen vertragingen of showstoppers</v>
      </c>
      <c r="AD21" s="35" t="str">
        <v>Geen vertragingen of showstoppers</v>
      </c>
      <c r="AE21" s="37" t="str">
        <v>Geen vertragingen of showstoppers</v>
      </c>
      <c r="AF21" s="35" t="str">
        <v>Geen vertragingen of showstoppers</v>
      </c>
    </row>
    <row r="22" customFormat="false" ht="15" hidden="false" customHeight="false" outlineLevel="0" collapsed="false">
      <c r="A22" s="0" t="str">
        <v>Geen vertragingen of showstoppers</v>
      </c>
      <c r="B22" s="0" t="str">
        <v>Geen vertragingen of showstoppers</v>
      </c>
      <c r="C22" s="36" t="str">
        <v>Geen vertragingen of showstoppers</v>
      </c>
      <c r="D22" s="35" t="str">
        <v>Geen vertragingen of showstoppers</v>
      </c>
      <c r="E22" s="35" t="str">
        <v>Geen vertragingen of showstoppers</v>
      </c>
      <c r="F22" s="35" t="str">
        <v>Geen vertragingen of showstoppers</v>
      </c>
      <c r="G22" s="35" t="str">
        <v>Geen vertragingen of showstoppers</v>
      </c>
      <c r="H22" s="35" t="str">
        <v>Geen vertragingen of showstoppers</v>
      </c>
      <c r="I22" s="35" t="str">
        <v>Geen vertragingen of showstoppers</v>
      </c>
      <c r="J22" s="35" t="str">
        <v>Geen vertragingen of showstoppers</v>
      </c>
      <c r="K22" s="35" t="str">
        <v>Geen vertragingen of showstoppers</v>
      </c>
      <c r="L22" s="35" t="str">
        <v>Geen vertragingen of showstoppers</v>
      </c>
      <c r="M22" s="35" t="str">
        <v>Geen vertragingen of showstoppers</v>
      </c>
      <c r="N22" s="35" t="str">
        <v>Geen vertragingen of showstoppers</v>
      </c>
      <c r="O22" s="35" t="str">
        <v>Geen vertragingen of showstoppers</v>
      </c>
      <c r="P22" s="35" t="str">
        <v>Geen vertragingen of showstoppers</v>
      </c>
      <c r="Q22" s="36" t="str">
        <v>Geen vertragingen of showstoppers</v>
      </c>
      <c r="R22" s="36" t="str">
        <v>Geen vertragingen of showstoppers</v>
      </c>
      <c r="S22" s="36" t="str">
        <v>Geen vertragingen of showstoppers</v>
      </c>
      <c r="T22" s="36" t="str">
        <v>Geen vertragingen of showstoppers</v>
      </c>
      <c r="U22" s="36" t="str">
        <v>Geen vertragingen of showstoppers</v>
      </c>
      <c r="V22" s="36" t="str">
        <v>Geen vertragingen of showstoppers</v>
      </c>
      <c r="W22" s="35" t="str">
        <v>Geen vertragingen of showstoppers</v>
      </c>
      <c r="X22" s="35" t="str">
        <v>Geen vertragingen of showstoppers</v>
      </c>
      <c r="Y22" s="35" t="str">
        <v>Geen vertragingen of showstoppers</v>
      </c>
      <c r="Z22" s="35" t="str">
        <v>Geen vertragingen of showstoppers</v>
      </c>
      <c r="AA22" s="35" t="str">
        <v>Geen vertragingen of showstoppers</v>
      </c>
      <c r="AB22" s="35" t="str">
        <v>Geen vertragingen of showstoppers</v>
      </c>
      <c r="AC22" s="35" t="str">
        <v>Geen vertragingen of showstoppers</v>
      </c>
      <c r="AD22" s="35" t="str">
        <v>Geen vertragingen of showstoppers</v>
      </c>
      <c r="AE22" s="37" t="str">
        <v>Geen vertragingen of showstoppers</v>
      </c>
      <c r="AF22" s="35" t="str">
        <v>Geen vertragingen of showstoppers</v>
      </c>
    </row>
    <row r="23" customFormat="false" ht="15" hidden="false" customHeight="false" outlineLevel="0" collapsed="false">
      <c r="A23" s="0" t="str">
        <v>Geen vertragingen of showstoppers</v>
      </c>
      <c r="B23" s="0" t="str">
        <v>Geen vertragingen of showstoppers</v>
      </c>
      <c r="C23" s="36" t="str">
        <v>Geen vertragingen of showstoppers</v>
      </c>
      <c r="D23" s="35" t="str">
        <v>Geen vertragingen of showstoppers</v>
      </c>
      <c r="E23" s="35" t="str">
        <v>Geen vertragingen of showstoppers</v>
      </c>
      <c r="F23" s="35" t="str">
        <v>Geen vertragingen of showstoppers</v>
      </c>
      <c r="G23" s="35" t="str">
        <v>Geen vertragingen of showstoppers</v>
      </c>
      <c r="H23" s="35" t="str">
        <v>Geen vertragingen of showstoppers</v>
      </c>
      <c r="I23" s="35" t="str">
        <v>Geen vertragingen of showstoppers</v>
      </c>
      <c r="J23" s="35" t="str">
        <v>Geen vertragingen of showstoppers</v>
      </c>
      <c r="K23" s="35" t="str">
        <v>Geen vertragingen of showstoppers</v>
      </c>
      <c r="L23" s="35" t="str">
        <v>Geen vertragingen of showstoppers</v>
      </c>
      <c r="M23" s="35" t="str">
        <v>Geen vertragingen of showstoppers</v>
      </c>
      <c r="N23" s="35" t="str">
        <v>Geen vertragingen of showstoppers</v>
      </c>
      <c r="O23" s="35" t="str">
        <v>Geen vertragingen of showstoppers</v>
      </c>
      <c r="P23" s="35" t="str">
        <v>Geen vertragingen of showstoppers</v>
      </c>
      <c r="Q23" s="36" t="str">
        <v>Geen vertragingen of showstoppers</v>
      </c>
      <c r="R23" s="36" t="str">
        <v>Geen vertragingen of showstoppers</v>
      </c>
      <c r="S23" s="36" t="str">
        <v>Geen vertragingen of showstoppers</v>
      </c>
      <c r="T23" s="36" t="str">
        <v>Geen vertragingen of showstoppers</v>
      </c>
      <c r="U23" s="36" t="str">
        <v>Geen vertragingen of showstoppers</v>
      </c>
      <c r="V23" s="36" t="str">
        <v>Geen vertragingen of showstoppers</v>
      </c>
      <c r="W23" s="35" t="str">
        <v>Geen vertragingen of showstoppers</v>
      </c>
      <c r="X23" s="35" t="str">
        <v>Geen vertragingen of showstoppers</v>
      </c>
      <c r="Y23" s="35" t="str">
        <v>Geen vertragingen of showstoppers</v>
      </c>
      <c r="Z23" s="35" t="str">
        <v>Geen vertragingen of showstoppers</v>
      </c>
      <c r="AA23" s="35" t="str">
        <v>Geen vertragingen of showstoppers</v>
      </c>
      <c r="AB23" s="35" t="str">
        <v>Geen vertragingen of showstoppers</v>
      </c>
      <c r="AC23" s="35" t="str">
        <v>Geen vertragingen of showstoppers</v>
      </c>
      <c r="AD23" s="35" t="str">
        <v>Geen vertragingen of showstoppers</v>
      </c>
      <c r="AE23" s="37" t="str">
        <v>Geen vertragingen of showstoppers</v>
      </c>
      <c r="AF23" s="35" t="str">
        <v>Geen vertragingen of showstoppers</v>
      </c>
    </row>
    <row r="24" customFormat="false" ht="15" hidden="false" customHeight="false" outlineLevel="0" collapsed="false">
      <c r="A24" s="0" t="str">
        <v>Geen vertragingen of showstoppers</v>
      </c>
      <c r="B24" s="0" t="str">
        <v>Geen vertragingen of showstoppers</v>
      </c>
      <c r="C24" s="36" t="str">
        <v>Geen vertragingen of showstoppers</v>
      </c>
      <c r="D24" s="35" t="str">
        <v>Geen vertragingen of showstoppers</v>
      </c>
      <c r="E24" s="35" t="str">
        <v>Geen vertragingen of showstoppers</v>
      </c>
      <c r="F24" s="35" t="str">
        <v>Geen vertragingen of showstoppers</v>
      </c>
      <c r="G24" s="35" t="str">
        <v>Geen vertragingen of showstoppers</v>
      </c>
      <c r="H24" s="35" t="str">
        <v>Geen vertragingen of showstoppers</v>
      </c>
      <c r="I24" s="35" t="str">
        <v>Geen vertragingen of showstoppers</v>
      </c>
      <c r="J24" s="35" t="str">
        <v>Geen vertragingen of showstoppers</v>
      </c>
      <c r="K24" s="35" t="str">
        <v>Geen vertragingen of showstoppers</v>
      </c>
      <c r="L24" s="35" t="str">
        <v>Geen vertragingen of showstoppers</v>
      </c>
      <c r="M24" s="35" t="str">
        <v>Geen vertragingen of showstoppers</v>
      </c>
      <c r="N24" s="35" t="str">
        <v>Geen vertragingen of showstoppers</v>
      </c>
      <c r="O24" s="35" t="str">
        <v>Geen vertragingen of showstoppers</v>
      </c>
      <c r="P24" s="35" t="str">
        <v>Geen vertragingen of showstoppers</v>
      </c>
      <c r="Q24" s="36" t="str">
        <v>Geen vertragingen of showstoppers</v>
      </c>
      <c r="R24" s="36" t="str">
        <v>Geen vertragingen of showstoppers</v>
      </c>
      <c r="S24" s="36" t="str">
        <v>Geen vertragingen of showstoppers</v>
      </c>
      <c r="T24" s="36" t="str">
        <v>Geen vertragingen of showstoppers</v>
      </c>
      <c r="U24" s="36" t="str">
        <v>Geen vertragingen of showstoppers</v>
      </c>
      <c r="V24" s="36" t="str">
        <v>Geen vertragingen of showstoppers</v>
      </c>
      <c r="W24" s="35" t="str">
        <v>Geen vertragingen of showstoppers</v>
      </c>
      <c r="X24" s="35" t="str">
        <v>Geen vertragingen of showstoppers</v>
      </c>
      <c r="Y24" s="35" t="str">
        <v>Geen vertragingen of showstoppers</v>
      </c>
      <c r="Z24" s="35" t="str">
        <v>Geen vertragingen of showstoppers</v>
      </c>
      <c r="AA24" s="35" t="str">
        <v>Geen vertragingen of showstoppers</v>
      </c>
      <c r="AB24" s="35" t="str">
        <v>Geen vertragingen of showstoppers</v>
      </c>
      <c r="AC24" s="35" t="str">
        <v>Geen vertragingen of showstoppers</v>
      </c>
      <c r="AD24" s="35" t="str">
        <v>Geen vertragingen of showstoppers</v>
      </c>
      <c r="AE24" s="37" t="str">
        <v>Geen vertragingen of showstoppers</v>
      </c>
      <c r="AF24" s="35" t="str">
        <v>Geen vertragingen of showstoppers</v>
      </c>
    </row>
    <row r="25" customFormat="false" ht="15" hidden="false" customHeight="false" outlineLevel="0" collapsed="false">
      <c r="A25" s="0" t="str">
        <v>Geen vertragingen of showstoppers</v>
      </c>
      <c r="B25" s="0" t="str">
        <v>Geen vertragingen of showstoppers</v>
      </c>
      <c r="C25" s="36" t="str">
        <v>Geen vertragingen of showstoppers</v>
      </c>
      <c r="D25" s="35" t="str">
        <v>Geen vertragingen of showstoppers</v>
      </c>
      <c r="E25" s="35" t="str">
        <v>Geen vertragingen of showstoppers</v>
      </c>
      <c r="F25" s="35" t="str">
        <v>Geen vertragingen of showstoppers</v>
      </c>
      <c r="G25" s="35" t="str">
        <v>Geen vertragingen of showstoppers</v>
      </c>
      <c r="H25" s="35" t="str">
        <v>Geen vertragingen of showstoppers</v>
      </c>
      <c r="I25" s="35" t="str">
        <v>Geen vertragingen of showstoppers</v>
      </c>
      <c r="J25" s="35" t="str">
        <v>Geen vertragingen of showstoppers</v>
      </c>
      <c r="K25" s="35" t="str">
        <v>Geen vertragingen of showstoppers</v>
      </c>
      <c r="L25" s="35" t="str">
        <v>Geen vertragingen of showstoppers</v>
      </c>
      <c r="M25" s="35" t="str">
        <v>Geen vertragingen of showstoppers</v>
      </c>
      <c r="N25" s="35" t="str">
        <v>Geen vertragingen of showstoppers</v>
      </c>
      <c r="O25" s="35" t="str">
        <v>Geen vertragingen of showstoppers</v>
      </c>
      <c r="P25" s="35" t="str">
        <v>Geen vertragingen of showstoppers</v>
      </c>
      <c r="Q25" s="36" t="str">
        <v>Geen vertragingen of showstoppers</v>
      </c>
      <c r="R25" s="36" t="str">
        <v>Geen vertragingen of showstoppers</v>
      </c>
      <c r="S25" s="36" t="str">
        <v>Geen vertragingen of showstoppers</v>
      </c>
      <c r="T25" s="36" t="str">
        <v>Geen vertragingen of showstoppers</v>
      </c>
      <c r="U25" s="36" t="str">
        <v>Geen vertragingen of showstoppers</v>
      </c>
      <c r="V25" s="36" t="str">
        <v>Geen vertragingen of showstoppers</v>
      </c>
      <c r="W25" s="35" t="str">
        <v>Geen vertragingen of showstoppers</v>
      </c>
      <c r="X25" s="35" t="str">
        <v>Geen vertragingen of showstoppers</v>
      </c>
      <c r="Y25" s="35" t="str">
        <v>Geen vertragingen of showstoppers</v>
      </c>
      <c r="Z25" s="35" t="str">
        <v>Geen vertragingen of showstoppers</v>
      </c>
      <c r="AA25" s="35" t="str">
        <v>Geen vertragingen of showstoppers</v>
      </c>
      <c r="AB25" s="35" t="str">
        <v>Geen vertragingen of showstoppers</v>
      </c>
      <c r="AC25" s="35" t="str">
        <v>Geen vertragingen of showstoppers</v>
      </c>
      <c r="AD25" s="35" t="str">
        <v>Geen vertragingen of showstoppers</v>
      </c>
      <c r="AE25" s="37" t="str">
        <v>Geen vertragingen of showstoppers</v>
      </c>
      <c r="AF25" s="35" t="str">
        <v>Geen vertragingen of showstoppers</v>
      </c>
    </row>
    <row r="26" customFormat="false" ht="15" hidden="false" customHeight="false" outlineLevel="0" collapsed="false">
      <c r="A26" s="0" t="str">
        <v>Geen vertragingen of showstoppers</v>
      </c>
      <c r="B26" s="0" t="str">
        <v>Geen vertragingen of showstoppers</v>
      </c>
      <c r="C26" s="36" t="str">
        <v>Geen vertragingen of showstoppers</v>
      </c>
      <c r="D26" s="35" t="str">
        <v>Geen vertragingen of showstoppers</v>
      </c>
      <c r="E26" s="35" t="str">
        <v>Geen vertragingen of showstoppers</v>
      </c>
      <c r="F26" s="35" t="str">
        <v>Geen vertragingen of showstoppers</v>
      </c>
      <c r="G26" s="35" t="str">
        <v>Geen vertragingen of showstoppers</v>
      </c>
      <c r="H26" s="35" t="str">
        <v>Geen vertragingen of showstoppers</v>
      </c>
      <c r="I26" s="35" t="str">
        <v>Geen vertragingen of showstoppers</v>
      </c>
      <c r="J26" s="35" t="str">
        <v>Geen vertragingen of showstoppers</v>
      </c>
      <c r="K26" s="35" t="str">
        <v>Geen vertragingen of showstoppers</v>
      </c>
      <c r="L26" s="35" t="str">
        <v>Geen vertragingen of showstoppers</v>
      </c>
      <c r="M26" s="35" t="str">
        <v>Geen vertragingen of showstoppers</v>
      </c>
      <c r="N26" s="35" t="str">
        <v>Geen vertragingen of showstoppers</v>
      </c>
      <c r="O26" s="35" t="str">
        <v>Geen vertragingen of showstoppers</v>
      </c>
      <c r="P26" s="35" t="str">
        <v>Geen vertragingen of showstoppers</v>
      </c>
      <c r="Q26" s="36" t="str">
        <v>Geen vertragingen of showstoppers</v>
      </c>
      <c r="R26" s="36" t="str">
        <v>Geen vertragingen of showstoppers</v>
      </c>
      <c r="S26" s="36" t="str">
        <v>Geen vertragingen of showstoppers</v>
      </c>
      <c r="T26" s="36" t="str">
        <v>Geen vertragingen of showstoppers</v>
      </c>
      <c r="U26" s="36" t="str">
        <v>Geen vertragingen of showstoppers</v>
      </c>
      <c r="V26" s="36" t="str">
        <v>Geen vertragingen of showstoppers</v>
      </c>
      <c r="W26" s="35" t="str">
        <v>Geen vertragingen of showstoppers</v>
      </c>
      <c r="X26" s="35" t="str">
        <v>Geen vertragingen of showstoppers</v>
      </c>
      <c r="Y26" s="35" t="str">
        <v>Geen vertragingen of showstoppers</v>
      </c>
      <c r="Z26" s="35" t="str">
        <v>Geen vertragingen of showstoppers</v>
      </c>
      <c r="AA26" s="35" t="str">
        <v>Geen vertragingen of showstoppers</v>
      </c>
      <c r="AB26" s="35" t="str">
        <v>Geen vertragingen of showstoppers</v>
      </c>
      <c r="AC26" s="35" t="str">
        <v>Geen vertragingen of showstoppers</v>
      </c>
      <c r="AD26" s="35" t="str">
        <v>Geen vertragingen of showstoppers</v>
      </c>
      <c r="AE26" s="37" t="str">
        <v>Geen vertragingen of showstoppers</v>
      </c>
      <c r="AF26" s="35" t="str">
        <v>Geen vertragingen of showstoppers</v>
      </c>
    </row>
    <row r="27" customFormat="false" ht="15" hidden="false" customHeight="false" outlineLevel="0" collapsed="false">
      <c r="A27" s="0" t="str">
        <v>Geen vertragingen of showstoppers</v>
      </c>
      <c r="B27" s="0" t="str">
        <v>Geen vertragingen of showstoppers</v>
      </c>
      <c r="C27" s="36" t="str">
        <v>Geen vertragingen of showstoppers</v>
      </c>
      <c r="D27" s="35" t="str">
        <v>Geen vertragingen of showstoppers</v>
      </c>
      <c r="E27" s="35" t="str">
        <v>Geen vertragingen of showstoppers</v>
      </c>
      <c r="F27" s="35" t="str">
        <v>Geen vertragingen of showstoppers</v>
      </c>
      <c r="G27" s="35" t="str">
        <v>Geen vertragingen of showstoppers</v>
      </c>
      <c r="H27" s="35" t="str">
        <v>Geen vertragingen of showstoppers</v>
      </c>
      <c r="I27" s="35" t="str">
        <v>Geen vertragingen of showstoppers</v>
      </c>
      <c r="J27" s="35" t="str">
        <v>Geen vertragingen of showstoppers</v>
      </c>
      <c r="K27" s="35" t="str">
        <v>Geen vertragingen of showstoppers</v>
      </c>
      <c r="L27" s="35" t="str">
        <v>Geen vertragingen of showstoppers</v>
      </c>
      <c r="M27" s="35" t="str">
        <v>Geen vertragingen of showstoppers</v>
      </c>
      <c r="N27" s="35" t="str">
        <v>Geen vertragingen of showstoppers</v>
      </c>
      <c r="O27" s="35" t="str">
        <v>Geen vertragingen of showstoppers</v>
      </c>
      <c r="P27" s="35" t="str">
        <v>Geen vertragingen of showstoppers</v>
      </c>
      <c r="Q27" s="36" t="str">
        <v>Geen vertragingen of showstoppers</v>
      </c>
      <c r="R27" s="36" t="str">
        <v>Geen vertragingen of showstoppers</v>
      </c>
      <c r="S27" s="36" t="str">
        <v>Geen vertragingen of showstoppers</v>
      </c>
      <c r="T27" s="36" t="str">
        <v>Geen vertragingen of showstoppers</v>
      </c>
      <c r="U27" s="36" t="str">
        <v>Geen vertragingen of showstoppers</v>
      </c>
      <c r="V27" s="36" t="str">
        <v>Geen vertragingen of showstoppers</v>
      </c>
      <c r="W27" s="35" t="str">
        <v>Geen vertragingen of showstoppers</v>
      </c>
      <c r="X27" s="35" t="str">
        <v>Geen vertragingen of showstoppers</v>
      </c>
      <c r="Y27" s="35" t="str">
        <v>Geen vertragingen of showstoppers</v>
      </c>
      <c r="Z27" s="35" t="str">
        <v>Geen vertragingen of showstoppers</v>
      </c>
      <c r="AA27" s="35" t="str">
        <v>Geen vertragingen of showstoppers</v>
      </c>
      <c r="AB27" s="35" t="str">
        <v>Geen vertragingen of showstoppers</v>
      </c>
      <c r="AC27" s="35" t="str">
        <v>Geen vertragingen of showstoppers</v>
      </c>
      <c r="AD27" s="35" t="str">
        <v>Geen vertragingen of showstoppers</v>
      </c>
      <c r="AE27" s="37" t="str">
        <v>Geen vertragingen of showstoppers</v>
      </c>
      <c r="AF27" s="35" t="str">
        <v>Geen vertragingen of showstoppers</v>
      </c>
    </row>
    <row r="28" customFormat="false" ht="15" hidden="false" customHeight="false" outlineLevel="0" collapsed="false">
      <c r="A28" s="0" t="str">
        <v>Geen vertragingen of showstoppers</v>
      </c>
      <c r="B28" s="0" t="str">
        <v>Geen vertragingen of showstoppers</v>
      </c>
      <c r="C28" s="36" t="str">
        <v>Geen vertragingen of showstoppers</v>
      </c>
      <c r="D28" s="35" t="str">
        <v>Geen vertragingen of showstoppers</v>
      </c>
      <c r="E28" s="35" t="str">
        <v>Geen vertragingen of showstoppers</v>
      </c>
      <c r="F28" s="35" t="str">
        <v>Geen vertragingen of showstoppers</v>
      </c>
      <c r="G28" s="35" t="str">
        <v>Geen vertragingen of showstoppers</v>
      </c>
      <c r="H28" s="35" t="str">
        <v>Geen vertragingen of showstoppers</v>
      </c>
      <c r="I28" s="35" t="str">
        <v>Geen vertragingen of showstoppers</v>
      </c>
      <c r="J28" s="35" t="str">
        <v>Geen vertragingen of showstoppers</v>
      </c>
      <c r="K28" s="35" t="str">
        <v>Geen vertragingen of showstoppers</v>
      </c>
      <c r="L28" s="35" t="str">
        <v>Geen vertragingen of showstoppers</v>
      </c>
      <c r="M28" s="35" t="str">
        <v>Geen vertragingen of showstoppers</v>
      </c>
      <c r="N28" s="35" t="str">
        <v>Geen vertragingen of showstoppers</v>
      </c>
      <c r="O28" s="35" t="str">
        <v>Geen vertragingen of showstoppers</v>
      </c>
      <c r="P28" s="35" t="str">
        <v>Geen vertragingen of showstoppers</v>
      </c>
      <c r="Q28" s="36" t="str">
        <v>Geen vertragingen of showstoppers</v>
      </c>
      <c r="R28" s="36" t="str">
        <v>Geen vertragingen of showstoppers</v>
      </c>
      <c r="S28" s="36" t="str">
        <v>Geen vertragingen of showstoppers</v>
      </c>
      <c r="T28" s="36" t="str">
        <v>Geen vertragingen of showstoppers</v>
      </c>
      <c r="U28" s="36" t="str">
        <v>Geen vertragingen of showstoppers</v>
      </c>
      <c r="V28" s="36" t="str">
        <v>Geen vertragingen of showstoppers</v>
      </c>
      <c r="W28" s="35" t="str">
        <v>Geen vertragingen of showstoppers</v>
      </c>
      <c r="X28" s="35" t="str">
        <v>Geen vertragingen of showstoppers</v>
      </c>
      <c r="Y28" s="35" t="str">
        <v>Geen vertragingen of showstoppers</v>
      </c>
      <c r="Z28" s="35" t="str">
        <v>Geen vertragingen of showstoppers</v>
      </c>
      <c r="AA28" s="35" t="str">
        <v>Geen vertragingen of showstoppers</v>
      </c>
      <c r="AB28" s="35" t="str">
        <v>Geen vertragingen of showstoppers</v>
      </c>
      <c r="AC28" s="35" t="str">
        <v>Geen vertragingen of showstoppers</v>
      </c>
      <c r="AD28" s="35" t="str">
        <v>Geen vertragingen of showstoppers</v>
      </c>
      <c r="AE28" s="37" t="str">
        <v>Geen vertragingen of showstoppers</v>
      </c>
      <c r="AF28" s="35" t="str">
        <v>Geen vertragingen of showstoppers</v>
      </c>
    </row>
    <row r="29" customFormat="false" ht="15" hidden="false" customHeight="false" outlineLevel="0" collapsed="false">
      <c r="A29" s="0" t="str">
        <v>Geen vertragingen of showstoppers</v>
      </c>
      <c r="B29" s="0" t="str">
        <v>Geen vertragingen of showstoppers</v>
      </c>
      <c r="C29" s="36" t="str">
        <v>Geen vertragingen of showstoppers</v>
      </c>
      <c r="D29" s="35" t="str">
        <v>Geen vertragingen of showstoppers</v>
      </c>
      <c r="E29" s="35" t="str">
        <v>Geen vertragingen of showstoppers</v>
      </c>
      <c r="F29" s="35" t="str">
        <v>Geen vertragingen of showstoppers</v>
      </c>
      <c r="G29" s="35" t="str">
        <v>Geen vertragingen of showstoppers</v>
      </c>
      <c r="H29" s="35" t="str">
        <v>Geen vertragingen of showstoppers</v>
      </c>
      <c r="I29" s="35" t="str">
        <v>Geen vertragingen of showstoppers</v>
      </c>
      <c r="J29" s="35" t="str">
        <v>Geen vertragingen of showstoppers</v>
      </c>
      <c r="K29" s="35" t="str">
        <v>Geen vertragingen of showstoppers</v>
      </c>
      <c r="L29" s="35" t="str">
        <v>Geen vertragingen of showstoppers</v>
      </c>
      <c r="M29" s="35" t="str">
        <v>Geen vertragingen of showstoppers</v>
      </c>
      <c r="N29" s="35" t="str">
        <v>Geen vertragingen of showstoppers</v>
      </c>
      <c r="O29" s="35" t="str">
        <v>Geen vertragingen of showstoppers</v>
      </c>
      <c r="P29" s="35" t="str">
        <v>Geen vertragingen of showstoppers</v>
      </c>
      <c r="Q29" s="36" t="str">
        <v>Geen vertragingen of showstoppers</v>
      </c>
      <c r="R29" s="36" t="str">
        <v>Geen vertragingen of showstoppers</v>
      </c>
      <c r="S29" s="36" t="str">
        <v>Geen vertragingen of showstoppers</v>
      </c>
      <c r="T29" s="36" t="str">
        <v>Geen vertragingen of showstoppers</v>
      </c>
      <c r="U29" s="36" t="str">
        <v>Geen vertragingen of showstoppers</v>
      </c>
      <c r="V29" s="36" t="str">
        <v>Geen vertragingen of showstoppers</v>
      </c>
      <c r="W29" s="35" t="str">
        <v>Geen vertragingen of showstoppers</v>
      </c>
      <c r="X29" s="35" t="str">
        <v>Geen vertragingen of showstoppers</v>
      </c>
      <c r="Y29" s="35" t="str">
        <v>Geen vertragingen of showstoppers</v>
      </c>
      <c r="Z29" s="35" t="str">
        <v>Geen vertragingen of showstoppers</v>
      </c>
      <c r="AA29" s="35" t="str">
        <v>Geen vertragingen of showstoppers</v>
      </c>
      <c r="AB29" s="35" t="str">
        <v>Geen vertragingen of showstoppers</v>
      </c>
      <c r="AC29" s="35" t="str">
        <v>Geen vertragingen of showstoppers</v>
      </c>
      <c r="AD29" s="35" t="str">
        <v>Geen vertragingen of showstoppers</v>
      </c>
      <c r="AE29" s="37" t="str">
        <v>Geen vertragingen of showstoppers</v>
      </c>
      <c r="AF29" s="35" t="str">
        <v>Geen vertragingen of showstoppers</v>
      </c>
    </row>
    <row r="30" customFormat="false" ht="15" hidden="false" customHeight="false" outlineLevel="0" collapsed="false">
      <c r="A30" s="0" t="str">
        <v>Geen vertragingen of showstoppers</v>
      </c>
      <c r="B30" s="0" t="str">
        <v>Geen vertragingen of showstoppers</v>
      </c>
      <c r="C30" s="36" t="str">
        <v>Geen vertragingen of showstoppers</v>
      </c>
      <c r="D30" s="35" t="str">
        <v>Geen vertragingen of showstoppers</v>
      </c>
      <c r="E30" s="35" t="str">
        <v>Geen vertragingen of showstoppers</v>
      </c>
      <c r="F30" s="35" t="str">
        <v>Geen vertragingen of showstoppers</v>
      </c>
      <c r="G30" s="35" t="str">
        <v>Geen vertragingen of showstoppers</v>
      </c>
      <c r="H30" s="35" t="str">
        <v>Geen vertragingen of showstoppers</v>
      </c>
      <c r="I30" s="35" t="str">
        <v>Geen vertragingen of showstoppers</v>
      </c>
      <c r="J30" s="35" t="str">
        <v>Geen vertragingen of showstoppers</v>
      </c>
      <c r="K30" s="35" t="str">
        <v>Geen vertragingen of showstoppers</v>
      </c>
      <c r="L30" s="35" t="str">
        <v>Geen vertragingen of showstoppers</v>
      </c>
      <c r="M30" s="35" t="str">
        <v>Geen vertragingen of showstoppers</v>
      </c>
      <c r="N30" s="35" t="str">
        <v>Geen vertragingen of showstoppers</v>
      </c>
      <c r="O30" s="35" t="str">
        <v>Geen vertragingen of showstoppers</v>
      </c>
      <c r="P30" s="35" t="str">
        <v>Geen vertragingen of showstoppers</v>
      </c>
      <c r="Q30" s="36" t="str">
        <v>Geen vertragingen of showstoppers</v>
      </c>
      <c r="R30" s="36" t="str">
        <v>Geen vertragingen of showstoppers</v>
      </c>
      <c r="S30" s="36" t="str">
        <v>Geen vertragingen of showstoppers</v>
      </c>
      <c r="T30" s="36" t="str">
        <v>Geen vertragingen of showstoppers</v>
      </c>
      <c r="U30" s="36" t="str">
        <v>Geen vertragingen of showstoppers</v>
      </c>
      <c r="V30" s="36" t="str">
        <v>Geen vertragingen of showstoppers</v>
      </c>
      <c r="W30" s="35" t="str">
        <v>Geen vertragingen of showstoppers</v>
      </c>
      <c r="X30" s="35" t="str">
        <v>Geen vertragingen of showstoppers</v>
      </c>
      <c r="Y30" s="35" t="str">
        <v>Geen vertragingen of showstoppers</v>
      </c>
      <c r="Z30" s="35" t="str">
        <v>Geen vertragingen of showstoppers</v>
      </c>
      <c r="AA30" s="35" t="str">
        <v>Geen vertragingen of showstoppers</v>
      </c>
      <c r="AB30" s="35" t="str">
        <v>Geen vertragingen of showstoppers</v>
      </c>
      <c r="AC30" s="35" t="str">
        <v>Geen vertragingen of showstoppers</v>
      </c>
      <c r="AD30" s="35" t="str">
        <v>Geen vertragingen of showstoppers</v>
      </c>
      <c r="AE30" s="37" t="str">
        <v>Geen vertragingen of showstoppers</v>
      </c>
      <c r="AF30" s="35" t="str">
        <v>Geen vertragingen of showstoppers</v>
      </c>
    </row>
    <row r="31" customFormat="false" ht="15" hidden="false" customHeight="false" outlineLevel="0" collapsed="false">
      <c r="A31" s="0" t="str">
        <v>Geen vertragingen of showstoppers</v>
      </c>
      <c r="B31" s="0" t="str">
        <v>Geen vertragingen of showstoppers</v>
      </c>
      <c r="C31" s="36" t="str">
        <v>Geen vertragingen of showstoppers</v>
      </c>
      <c r="D31" s="35" t="str">
        <v>Geen vertragingen of showstoppers</v>
      </c>
      <c r="E31" s="35" t="str">
        <v>Geen vertragingen of showstoppers</v>
      </c>
      <c r="F31" s="35" t="str">
        <v>Geen vertragingen of showstoppers</v>
      </c>
      <c r="G31" s="35" t="str">
        <v>Geen vertragingen of showstoppers</v>
      </c>
      <c r="H31" s="35" t="str">
        <v>Geen vertragingen of showstoppers</v>
      </c>
      <c r="I31" s="35" t="str">
        <v>Geen vertragingen of showstoppers</v>
      </c>
      <c r="J31" s="35" t="str">
        <v>Geen vertragingen of showstoppers</v>
      </c>
      <c r="K31" s="35" t="str">
        <v>Geen vertragingen of showstoppers</v>
      </c>
      <c r="L31" s="35" t="str">
        <v>Geen vertragingen of showstoppers</v>
      </c>
      <c r="M31" s="35" t="str">
        <v>Geen vertragingen of showstoppers</v>
      </c>
      <c r="N31" s="35" t="str">
        <v>Geen vertragingen of showstoppers</v>
      </c>
      <c r="O31" s="35" t="str">
        <v>Geen vertragingen of showstoppers</v>
      </c>
      <c r="P31" s="35" t="str">
        <v>Geen vertragingen of showstoppers</v>
      </c>
      <c r="Q31" s="36" t="str">
        <v>Geen vertragingen of showstoppers</v>
      </c>
      <c r="R31" s="36" t="str">
        <v>Geen vertragingen of showstoppers</v>
      </c>
      <c r="S31" s="36" t="str">
        <v>Geen vertragingen of showstoppers</v>
      </c>
      <c r="T31" s="36" t="str">
        <v>Geen vertragingen of showstoppers</v>
      </c>
      <c r="U31" s="36" t="str">
        <v>Geen vertragingen of showstoppers</v>
      </c>
      <c r="V31" s="36" t="str">
        <v>Geen vertragingen of showstoppers</v>
      </c>
      <c r="W31" s="35" t="str">
        <v>Geen vertragingen of showstoppers</v>
      </c>
      <c r="X31" s="35" t="str">
        <v>Geen vertragingen of showstoppers</v>
      </c>
      <c r="Y31" s="35" t="str">
        <v>Geen vertragingen of showstoppers</v>
      </c>
      <c r="Z31" s="35" t="str">
        <v>Geen vertragingen of showstoppers</v>
      </c>
      <c r="AA31" s="35" t="str">
        <v>Geen vertragingen of showstoppers</v>
      </c>
      <c r="AB31" s="35" t="str">
        <v>Geen vertragingen of showstoppers</v>
      </c>
      <c r="AC31" s="35" t="str">
        <v>Geen vertragingen of showstoppers</v>
      </c>
      <c r="AD31" s="35" t="str">
        <v>Geen vertragingen of showstoppers</v>
      </c>
      <c r="AE31" s="37" t="str">
        <v>Geen vertragingen of showstoppers</v>
      </c>
      <c r="AF31" s="35" t="str">
        <v>Geen vertragingen of showstoppers</v>
      </c>
    </row>
    <row r="32" customFormat="false" ht="15" hidden="false" customHeight="false" outlineLevel="0" collapsed="false">
      <c r="A32" s="0" t="str">
        <v>Geen vertragingen of showstoppers</v>
      </c>
      <c r="B32" s="0" t="str">
        <v>Geen vertragingen of showstoppers</v>
      </c>
      <c r="C32" s="36" t="str">
        <v>Geen vertragingen of showstoppers</v>
      </c>
      <c r="D32" s="35" t="str">
        <v>Geen vertragingen of showstoppers</v>
      </c>
      <c r="E32" s="35" t="str">
        <v>Geen vertragingen of showstoppers</v>
      </c>
      <c r="F32" s="35" t="str">
        <v>Geen vertragingen of showstoppers</v>
      </c>
      <c r="G32" s="35" t="str">
        <v>Geen vertragingen of showstoppers</v>
      </c>
      <c r="H32" s="35" t="str">
        <v>Geen vertragingen of showstoppers</v>
      </c>
      <c r="I32" s="35" t="str">
        <v>Geen vertragingen of showstoppers</v>
      </c>
      <c r="J32" s="35" t="str">
        <v>Geen vertragingen of showstoppers</v>
      </c>
      <c r="K32" s="35" t="str">
        <v>Geen vertragingen of showstoppers</v>
      </c>
      <c r="L32" s="35" t="str">
        <v>Geen vertragingen of showstoppers</v>
      </c>
      <c r="M32" s="35" t="str">
        <v>Geen vertragingen of showstoppers</v>
      </c>
      <c r="N32" s="35" t="str">
        <v>Geen vertragingen of showstoppers</v>
      </c>
      <c r="O32" s="35" t="str">
        <v>Geen vertragingen of showstoppers</v>
      </c>
      <c r="P32" s="35" t="str">
        <v>Geen vertragingen of showstoppers</v>
      </c>
      <c r="Q32" s="36" t="str">
        <v>Geen vertragingen of showstoppers</v>
      </c>
      <c r="R32" s="36" t="str">
        <v>Geen vertragingen of showstoppers</v>
      </c>
      <c r="S32" s="36" t="str">
        <v>Geen vertragingen of showstoppers</v>
      </c>
      <c r="T32" s="36" t="str">
        <v>Geen vertragingen of showstoppers</v>
      </c>
      <c r="U32" s="36" t="str">
        <v>Geen vertragingen of showstoppers</v>
      </c>
      <c r="V32" s="36" t="str">
        <v>Geen vertragingen of showstoppers</v>
      </c>
      <c r="W32" s="35" t="str">
        <v>Geen vertragingen of showstoppers</v>
      </c>
      <c r="X32" s="35" t="str">
        <v>Geen vertragingen of showstoppers</v>
      </c>
      <c r="Y32" s="35" t="str">
        <v>Geen vertragingen of showstoppers</v>
      </c>
      <c r="Z32" s="35" t="str">
        <v>Geen vertragingen of showstoppers</v>
      </c>
      <c r="AA32" s="35" t="str">
        <v>Geen vertragingen of showstoppers</v>
      </c>
      <c r="AB32" s="35" t="str">
        <v>Geen vertragingen of showstoppers</v>
      </c>
      <c r="AC32" s="35" t="str">
        <v>Geen vertragingen of showstoppers</v>
      </c>
      <c r="AD32" s="35" t="str">
        <v>Geen vertragingen of showstoppers</v>
      </c>
      <c r="AE32" s="37" t="str">
        <v>Geen vertragingen of showstoppers</v>
      </c>
      <c r="AF32" s="35" t="str">
        <v>Geen vertragingen of showstoppers</v>
      </c>
    </row>
    <row r="33" customFormat="false" ht="15" hidden="false" customHeight="false" outlineLevel="0" collapsed="false">
      <c r="A33" s="0" t="str">
        <v>Geen vertragingen of showstoppers</v>
      </c>
      <c r="B33" s="0" t="str">
        <v>Geen vertragingen of showstoppers</v>
      </c>
      <c r="C33" s="36" t="str">
        <v>Geen vertragingen of showstoppers</v>
      </c>
      <c r="D33" s="35" t="str">
        <v>Geen vertragingen of showstoppers</v>
      </c>
      <c r="E33" s="35" t="str">
        <v>Geen vertragingen of showstoppers</v>
      </c>
      <c r="F33" s="35" t="str">
        <v>Geen vertragingen of showstoppers</v>
      </c>
      <c r="G33" s="35" t="str">
        <v>Geen vertragingen of showstoppers</v>
      </c>
      <c r="H33" s="35" t="str">
        <v>Geen vertragingen of showstoppers</v>
      </c>
      <c r="I33" s="35" t="str">
        <v>Geen vertragingen of showstoppers</v>
      </c>
      <c r="J33" s="35" t="str">
        <v>Geen vertragingen of showstoppers</v>
      </c>
      <c r="K33" s="35" t="str">
        <v>Geen vertragingen of showstoppers</v>
      </c>
      <c r="L33" s="35" t="str">
        <v>Geen vertragingen of showstoppers</v>
      </c>
      <c r="M33" s="35" t="str">
        <v>Geen vertragingen of showstoppers</v>
      </c>
      <c r="N33" s="35" t="str">
        <v>Geen vertragingen of showstoppers</v>
      </c>
      <c r="O33" s="35" t="str">
        <v>Geen vertragingen of showstoppers</v>
      </c>
      <c r="P33" s="35" t="str">
        <v>Geen vertragingen of showstoppers</v>
      </c>
      <c r="Q33" s="36" t="str">
        <v>Geen vertragingen of showstoppers</v>
      </c>
      <c r="R33" s="36" t="str">
        <v>Geen vertragingen of showstoppers</v>
      </c>
      <c r="S33" s="36" t="str">
        <v>Geen vertragingen of showstoppers</v>
      </c>
      <c r="T33" s="36" t="str">
        <v>Geen vertragingen of showstoppers</v>
      </c>
      <c r="U33" s="36" t="str">
        <v>Geen vertragingen of showstoppers</v>
      </c>
      <c r="V33" s="36" t="str">
        <v>Geen vertragingen of showstoppers</v>
      </c>
      <c r="W33" s="35" t="str">
        <v>Geen vertragingen of showstoppers</v>
      </c>
      <c r="X33" s="35" t="str">
        <v>Geen vertragingen of showstoppers</v>
      </c>
      <c r="Y33" s="35" t="str">
        <v>Geen vertragingen of showstoppers</v>
      </c>
      <c r="Z33" s="35" t="str">
        <v>Geen vertragingen of showstoppers</v>
      </c>
      <c r="AA33" s="35" t="str">
        <v>Geen vertragingen of showstoppers</v>
      </c>
      <c r="AB33" s="35" t="str">
        <v>Geen vertragingen of showstoppers</v>
      </c>
      <c r="AC33" s="35" t="str">
        <v>Geen vertragingen of showstoppers</v>
      </c>
      <c r="AD33" s="35" t="str">
        <v>Geen vertragingen of showstoppers</v>
      </c>
      <c r="AE33" s="37" t="str">
        <v>Geen vertragingen of showstoppers</v>
      </c>
      <c r="AF33" s="35" t="str">
        <v>Geen vertragingen of showstoppers</v>
      </c>
    </row>
    <row r="34" customFormat="false" ht="15" hidden="false" customHeight="false" outlineLevel="0" collapsed="false">
      <c r="A34" s="0" t="str">
        <v>Geen vertragingen of showstoppers</v>
      </c>
      <c r="B34" s="0" t="str">
        <v>Geen vertragingen of showstoppers</v>
      </c>
      <c r="C34" s="36" t="str">
        <v>Geen vertragingen of showstoppers</v>
      </c>
      <c r="D34" s="35" t="str">
        <v>Geen vertragingen of showstoppers</v>
      </c>
      <c r="E34" s="35" t="str">
        <v>Geen vertragingen of showstoppers</v>
      </c>
      <c r="F34" s="35" t="str">
        <v>Geen vertragingen of showstoppers</v>
      </c>
      <c r="G34" s="35" t="str">
        <v>Geen vertragingen of showstoppers</v>
      </c>
      <c r="H34" s="35" t="str">
        <v>Geen vertragingen of showstoppers</v>
      </c>
      <c r="I34" s="35" t="str">
        <v>Geen vertragingen of showstoppers</v>
      </c>
      <c r="J34" s="35" t="str">
        <v>Geen vertragingen of showstoppers</v>
      </c>
      <c r="K34" s="35" t="str">
        <v>Geen vertragingen of showstoppers</v>
      </c>
      <c r="L34" s="35" t="str">
        <v>Geen vertragingen of showstoppers</v>
      </c>
      <c r="M34" s="35" t="str">
        <v>Geen vertragingen of showstoppers</v>
      </c>
      <c r="N34" s="35" t="str">
        <v>Geen vertragingen of showstoppers</v>
      </c>
      <c r="O34" s="35" t="str">
        <v>Geen vertragingen of showstoppers</v>
      </c>
      <c r="P34" s="35" t="str">
        <v>Geen vertragingen of showstoppers</v>
      </c>
      <c r="Q34" s="36" t="str">
        <v>Geen vertragingen of showstoppers</v>
      </c>
      <c r="R34" s="36" t="str">
        <v>Geen vertragingen of showstoppers</v>
      </c>
      <c r="S34" s="36" t="str">
        <v>Geen vertragingen of showstoppers</v>
      </c>
      <c r="T34" s="36" t="str">
        <v>Geen vertragingen of showstoppers</v>
      </c>
      <c r="U34" s="36" t="str">
        <v>Geen vertragingen of showstoppers</v>
      </c>
      <c r="V34" s="36" t="str">
        <v>Geen vertragingen of showstoppers</v>
      </c>
      <c r="W34" s="35" t="str">
        <v>Geen vertragingen of showstoppers</v>
      </c>
      <c r="X34" s="35" t="str">
        <v>Geen vertragingen of showstoppers</v>
      </c>
      <c r="Y34" s="35" t="str">
        <v>Geen vertragingen of showstoppers</v>
      </c>
      <c r="Z34" s="35" t="str">
        <v>Geen vertragingen of showstoppers</v>
      </c>
      <c r="AA34" s="35" t="str">
        <v>Geen vertragingen of showstoppers</v>
      </c>
      <c r="AB34" s="35" t="str">
        <v>Geen vertragingen of showstoppers</v>
      </c>
      <c r="AC34" s="35" t="str">
        <v>Geen vertragingen of showstoppers</v>
      </c>
      <c r="AD34" s="35" t="str">
        <v>Geen vertragingen of showstoppers</v>
      </c>
      <c r="AE34" s="37" t="str">
        <v>Geen vertragingen of showstoppers</v>
      </c>
      <c r="AF34" s="35" t="str">
        <v>Geen vertragingen of showstoppers</v>
      </c>
    </row>
    <row r="35" customFormat="false" ht="15" hidden="false" customHeight="false" outlineLevel="0" collapsed="false">
      <c r="A35" s="0" t="str">
        <v>Geen vertragingen of showstoppers</v>
      </c>
      <c r="B35" s="0" t="str">
        <v>Geen vertragingen of showstoppers</v>
      </c>
      <c r="C35" s="36" t="str">
        <v>Geen vertragingen of showstoppers</v>
      </c>
      <c r="D35" s="35" t="str">
        <v>Geen vertragingen of showstoppers</v>
      </c>
      <c r="E35" s="35" t="str">
        <v>Geen vertragingen of showstoppers</v>
      </c>
      <c r="F35" s="35" t="str">
        <v>Geen vertragingen of showstoppers</v>
      </c>
      <c r="G35" s="35" t="str">
        <v>Geen vertragingen of showstoppers</v>
      </c>
      <c r="H35" s="35" t="str">
        <v>Geen vertragingen of showstoppers</v>
      </c>
      <c r="I35" s="35" t="str">
        <v>Geen vertragingen of showstoppers</v>
      </c>
      <c r="J35" s="35" t="str">
        <v>Geen vertragingen of showstoppers</v>
      </c>
      <c r="K35" s="35" t="str">
        <v>Geen vertragingen of showstoppers</v>
      </c>
      <c r="L35" s="35" t="str">
        <v>Geen vertragingen of showstoppers</v>
      </c>
      <c r="M35" s="35" t="str">
        <v>Geen vertragingen of showstoppers</v>
      </c>
      <c r="N35" s="35" t="str">
        <v>Geen vertragingen of showstoppers</v>
      </c>
      <c r="O35" s="35" t="str">
        <v>Geen vertragingen of showstoppers</v>
      </c>
      <c r="P35" s="35" t="str">
        <v>Geen vertragingen of showstoppers</v>
      </c>
      <c r="Q35" s="36" t="str">
        <v>Geen vertragingen of showstoppers</v>
      </c>
      <c r="R35" s="36" t="str">
        <v>Geen vertragingen of showstoppers</v>
      </c>
      <c r="S35" s="36" t="str">
        <v>Geen vertragingen of showstoppers</v>
      </c>
      <c r="T35" s="36" t="str">
        <v>Geen vertragingen of showstoppers</v>
      </c>
      <c r="U35" s="36" t="str">
        <v>Geen vertragingen of showstoppers</v>
      </c>
      <c r="V35" s="36" t="str">
        <v>Geen vertragingen of showstoppers</v>
      </c>
      <c r="W35" s="35" t="str">
        <v>Geen vertragingen of showstoppers</v>
      </c>
      <c r="X35" s="35" t="str">
        <v>Geen vertragingen of showstoppers</v>
      </c>
      <c r="Y35" s="35" t="str">
        <v>Geen vertragingen of showstoppers</v>
      </c>
      <c r="Z35" s="35" t="str">
        <v>Geen vertragingen of showstoppers</v>
      </c>
      <c r="AA35" s="35" t="str">
        <v>Geen vertragingen of showstoppers</v>
      </c>
      <c r="AB35" s="35" t="str">
        <v>Geen vertragingen of showstoppers</v>
      </c>
      <c r="AC35" s="35" t="str">
        <v>Geen vertragingen of showstoppers</v>
      </c>
      <c r="AD35" s="35" t="str">
        <v>Geen vertragingen of showstoppers</v>
      </c>
      <c r="AE35" s="37" t="str">
        <v>Geen vertragingen of showstoppers</v>
      </c>
      <c r="AF35" s="35" t="str">
        <v>Geen vertragingen of showstoppers</v>
      </c>
    </row>
    <row r="36" customFormat="false" ht="15" hidden="false" customHeight="false" outlineLevel="0" collapsed="false">
      <c r="A36" s="0" t="str">
        <v>Geen vertragingen of showstoppers</v>
      </c>
      <c r="B36" s="0" t="str">
        <v>Geen vertragingen of showstoppers</v>
      </c>
      <c r="C36" s="36" t="str">
        <v>Geen vertragingen of showstoppers</v>
      </c>
      <c r="D36" s="35" t="str">
        <v>Geen vertragingen of showstoppers</v>
      </c>
      <c r="E36" s="35" t="str">
        <v>Geen vertragingen of showstoppers</v>
      </c>
      <c r="F36" s="35" t="str">
        <v>Geen vertragingen of showstoppers</v>
      </c>
      <c r="G36" s="35" t="str">
        <v>Geen vertragingen of showstoppers</v>
      </c>
      <c r="H36" s="35" t="str">
        <v>Geen vertragingen of showstoppers</v>
      </c>
      <c r="I36" s="35" t="str">
        <v>Geen vertragingen of showstoppers</v>
      </c>
      <c r="J36" s="35" t="str">
        <v>Geen vertragingen of showstoppers</v>
      </c>
      <c r="K36" s="35" t="str">
        <v>Geen vertragingen of showstoppers</v>
      </c>
      <c r="L36" s="35" t="str">
        <v>Geen vertragingen of showstoppers</v>
      </c>
      <c r="M36" s="35" t="str">
        <v>Geen vertragingen of showstoppers</v>
      </c>
      <c r="N36" s="35" t="str">
        <v>Geen vertragingen of showstoppers</v>
      </c>
      <c r="O36" s="35" t="str">
        <v>Geen vertragingen of showstoppers</v>
      </c>
      <c r="P36" s="35" t="str">
        <v>Geen vertragingen of showstoppers</v>
      </c>
      <c r="Q36" s="36" t="str">
        <v>Geen vertragingen of showstoppers</v>
      </c>
      <c r="R36" s="36" t="str">
        <v>Geen vertragingen of showstoppers</v>
      </c>
      <c r="S36" s="36" t="str">
        <v>Geen vertragingen of showstoppers</v>
      </c>
      <c r="T36" s="36" t="str">
        <v>Geen vertragingen of showstoppers</v>
      </c>
      <c r="U36" s="36" t="str">
        <v>Geen vertragingen of showstoppers</v>
      </c>
      <c r="V36" s="36" t="str">
        <v>Geen vertragingen of showstoppers</v>
      </c>
      <c r="W36" s="35" t="str">
        <v>Geen vertragingen of showstoppers</v>
      </c>
      <c r="X36" s="35" t="str">
        <v>Geen vertragingen of showstoppers</v>
      </c>
      <c r="Y36" s="35" t="str">
        <v>Geen vertragingen of showstoppers</v>
      </c>
      <c r="Z36" s="35" t="str">
        <v>Geen vertragingen of showstoppers</v>
      </c>
      <c r="AA36" s="35" t="str">
        <v>Geen vertragingen of showstoppers</v>
      </c>
      <c r="AB36" s="35" t="str">
        <v>Geen vertragingen of showstoppers</v>
      </c>
      <c r="AC36" s="35" t="str">
        <v>Geen vertragingen of showstoppers</v>
      </c>
      <c r="AD36" s="35" t="str">
        <v>Geen vertragingen of showstoppers</v>
      </c>
      <c r="AE36" s="37" t="str">
        <v>Geen vertragingen of showstoppers</v>
      </c>
      <c r="AF36" s="35" t="str">
        <v>Geen vertragingen of showstoppers</v>
      </c>
    </row>
    <row r="37" customFormat="false" ht="15" hidden="false" customHeight="false" outlineLevel="0" collapsed="false">
      <c r="A37" s="0" t="str">
        <v>Geen vertragingen of showstoppers</v>
      </c>
      <c r="B37" s="0" t="str">
        <v>Geen vertragingen of showstoppers</v>
      </c>
      <c r="C37" s="36" t="str">
        <v>Geen vertragingen of showstoppers</v>
      </c>
      <c r="D37" s="35" t="str">
        <v>Geen vertragingen of showstoppers</v>
      </c>
      <c r="E37" s="35" t="str">
        <v>Geen vertragingen of showstoppers</v>
      </c>
      <c r="F37" s="35" t="str">
        <v>Geen vertragingen of showstoppers</v>
      </c>
      <c r="G37" s="35" t="str">
        <v>Geen vertragingen of showstoppers</v>
      </c>
      <c r="H37" s="35" t="str">
        <v>Geen vertragingen of showstoppers</v>
      </c>
      <c r="I37" s="35" t="str">
        <v>Geen vertragingen of showstoppers</v>
      </c>
      <c r="J37" s="35" t="str">
        <v>Geen vertragingen of showstoppers</v>
      </c>
      <c r="K37" s="35" t="str">
        <v>Geen vertragingen of showstoppers</v>
      </c>
      <c r="L37" s="35" t="str">
        <v>Geen vertragingen of showstoppers</v>
      </c>
      <c r="M37" s="35" t="str">
        <v>Geen vertragingen of showstoppers</v>
      </c>
      <c r="N37" s="35" t="str">
        <v>Geen vertragingen of showstoppers</v>
      </c>
      <c r="O37" s="35" t="str">
        <v>Geen vertragingen of showstoppers</v>
      </c>
      <c r="P37" s="35" t="str">
        <v>Geen vertragingen of showstoppers</v>
      </c>
      <c r="Q37" s="36" t="str">
        <v>Geen vertragingen of showstoppers</v>
      </c>
      <c r="R37" s="36" t="str">
        <v>Geen vertragingen of showstoppers</v>
      </c>
      <c r="S37" s="36" t="str">
        <v>Geen vertragingen of showstoppers</v>
      </c>
      <c r="T37" s="36" t="str">
        <v>Geen vertragingen of showstoppers</v>
      </c>
      <c r="U37" s="36" t="str">
        <v>Geen vertragingen of showstoppers</v>
      </c>
      <c r="V37" s="36" t="str">
        <v>Geen vertragingen of showstoppers</v>
      </c>
      <c r="W37" s="35" t="str">
        <v>Geen vertragingen of showstoppers</v>
      </c>
      <c r="X37" s="35" t="str">
        <v>Geen vertragingen of showstoppers</v>
      </c>
      <c r="Y37" s="35" t="str">
        <v>Geen vertragingen of showstoppers</v>
      </c>
      <c r="Z37" s="35" t="str">
        <v>Geen vertragingen of showstoppers</v>
      </c>
      <c r="AA37" s="35" t="str">
        <v>Geen vertragingen of showstoppers</v>
      </c>
      <c r="AB37" s="35" t="str">
        <v>Geen vertragingen of showstoppers</v>
      </c>
      <c r="AC37" s="35" t="str">
        <v>Geen vertragingen of showstoppers</v>
      </c>
      <c r="AD37" s="35" t="str">
        <v>Geen vertragingen of showstoppers</v>
      </c>
      <c r="AE37" s="37" t="str">
        <v>Geen vertragingen of showstoppers</v>
      </c>
      <c r="AF37" s="35" t="str">
        <v>Geen vertragingen of showstoppers</v>
      </c>
    </row>
    <row r="38" customFormat="false" ht="15" hidden="false" customHeight="false" outlineLevel="0" collapsed="false">
      <c r="A38" s="0" t="str">
        <v>Geen vertragingen of showstoppers</v>
      </c>
      <c r="B38" s="0" t="str">
        <v>Geen vertragingen of showstoppers</v>
      </c>
      <c r="C38" s="36" t="str">
        <v>Geen vertragingen of showstoppers</v>
      </c>
      <c r="D38" s="35" t="str">
        <v>Geen vertragingen of showstoppers</v>
      </c>
      <c r="E38" s="35" t="str">
        <v>Geen vertragingen of showstoppers</v>
      </c>
      <c r="F38" s="35" t="str">
        <v>Geen vertragingen of showstoppers</v>
      </c>
      <c r="G38" s="35" t="str">
        <v>Geen vertragingen of showstoppers</v>
      </c>
      <c r="H38" s="35" t="str">
        <v>Geen vertragingen of showstoppers</v>
      </c>
      <c r="I38" s="35" t="str">
        <v>Geen vertragingen of showstoppers</v>
      </c>
      <c r="J38" s="35" t="str">
        <v>Geen vertragingen of showstoppers</v>
      </c>
      <c r="K38" s="35" t="str">
        <v>Geen vertragingen of showstoppers</v>
      </c>
      <c r="L38" s="35" t="str">
        <v>Geen vertragingen of showstoppers</v>
      </c>
      <c r="M38" s="35" t="str">
        <v>Geen vertragingen of showstoppers</v>
      </c>
      <c r="N38" s="35" t="str">
        <v>Geen vertragingen of showstoppers</v>
      </c>
      <c r="O38" s="35" t="str">
        <v>Geen vertragingen of showstoppers</v>
      </c>
      <c r="P38" s="35" t="str">
        <v>Geen vertragingen of showstoppers</v>
      </c>
      <c r="Q38" s="36" t="str">
        <v>Geen vertragingen of showstoppers</v>
      </c>
      <c r="R38" s="36" t="str">
        <v>Geen vertragingen of showstoppers</v>
      </c>
      <c r="S38" s="36" t="str">
        <v>Geen vertragingen of showstoppers</v>
      </c>
      <c r="T38" s="36" t="str">
        <v>Geen vertragingen of showstoppers</v>
      </c>
      <c r="U38" s="36" t="str">
        <v>Geen vertragingen of showstoppers</v>
      </c>
      <c r="V38" s="36" t="str">
        <v>Geen vertragingen of showstoppers</v>
      </c>
      <c r="W38" s="35" t="str">
        <v>Geen vertragingen of showstoppers</v>
      </c>
      <c r="X38" s="35" t="str">
        <v>Geen vertragingen of showstoppers</v>
      </c>
      <c r="Y38" s="35" t="str">
        <v>Geen vertragingen of showstoppers</v>
      </c>
      <c r="Z38" s="35" t="str">
        <v>Geen vertragingen of showstoppers</v>
      </c>
      <c r="AA38" s="35" t="str">
        <v>Geen vertragingen of showstoppers</v>
      </c>
      <c r="AB38" s="35" t="str">
        <v>Geen vertragingen of showstoppers</v>
      </c>
      <c r="AC38" s="35" t="str">
        <v>Geen vertragingen of showstoppers</v>
      </c>
      <c r="AD38" s="35" t="str">
        <v>Geen vertragingen of showstoppers</v>
      </c>
      <c r="AE38" s="37" t="str">
        <v>Geen vertragingen of showstoppers</v>
      </c>
      <c r="AF38" s="35" t="str">
        <v>Geen vertragingen of showstoppers</v>
      </c>
    </row>
    <row r="39" customFormat="false" ht="15" hidden="false" customHeight="false" outlineLevel="0" collapsed="false">
      <c r="A39" s="0" t="str">
        <v>Geen vertragingen of showstoppers</v>
      </c>
      <c r="B39" s="0" t="str">
        <v>Geen vertragingen of showstoppers</v>
      </c>
      <c r="C39" s="36" t="str">
        <v>Geen vertragingen of showstoppers</v>
      </c>
      <c r="D39" s="35" t="str">
        <v>Geen vertragingen of showstoppers</v>
      </c>
      <c r="E39" s="35" t="str">
        <v>Geen vertragingen of showstoppers</v>
      </c>
      <c r="F39" s="35" t="str">
        <v>Geen vertragingen of showstoppers</v>
      </c>
      <c r="G39" s="35" t="str">
        <v>Geen vertragingen of showstoppers</v>
      </c>
      <c r="H39" s="35" t="str">
        <v>Geen vertragingen of showstoppers</v>
      </c>
      <c r="I39" s="35" t="str">
        <v>Geen vertragingen of showstoppers</v>
      </c>
      <c r="J39" s="35" t="str">
        <v>Geen vertragingen of showstoppers</v>
      </c>
      <c r="K39" s="35" t="str">
        <v>Geen vertragingen of showstoppers</v>
      </c>
      <c r="L39" s="35" t="str">
        <v>Geen vertragingen of showstoppers</v>
      </c>
      <c r="M39" s="35" t="str">
        <v>Geen vertragingen of showstoppers</v>
      </c>
      <c r="N39" s="35" t="str">
        <v>Geen vertragingen of showstoppers</v>
      </c>
      <c r="O39" s="35" t="str">
        <v>Geen vertragingen of showstoppers</v>
      </c>
      <c r="P39" s="35" t="str">
        <v>Geen vertragingen of showstoppers</v>
      </c>
      <c r="Q39" s="36" t="str">
        <v>Geen vertragingen of showstoppers</v>
      </c>
      <c r="R39" s="36" t="str">
        <v>Geen vertragingen of showstoppers</v>
      </c>
      <c r="S39" s="36" t="str">
        <v>Geen vertragingen of showstoppers</v>
      </c>
      <c r="T39" s="36" t="str">
        <v>Geen vertragingen of showstoppers</v>
      </c>
      <c r="U39" s="36" t="str">
        <v>Geen vertragingen of showstoppers</v>
      </c>
      <c r="V39" s="36" t="str">
        <v>Geen vertragingen of showstoppers</v>
      </c>
      <c r="W39" s="35" t="str">
        <v>Geen vertragingen of showstoppers</v>
      </c>
      <c r="X39" s="35" t="str">
        <v>Geen vertragingen of showstoppers</v>
      </c>
      <c r="Y39" s="35" t="str">
        <v>Geen vertragingen of showstoppers</v>
      </c>
      <c r="Z39" s="35" t="str">
        <v>Geen vertragingen of showstoppers</v>
      </c>
      <c r="AA39" s="35" t="str">
        <v>Geen vertragingen of showstoppers</v>
      </c>
      <c r="AB39" s="35" t="str">
        <v>Geen vertragingen of showstoppers</v>
      </c>
      <c r="AC39" s="35" t="str">
        <v>Geen vertragingen of showstoppers</v>
      </c>
      <c r="AD39" s="35" t="str">
        <v>Geen vertragingen of showstoppers</v>
      </c>
      <c r="AE39" s="37" t="str">
        <v>Geen vertragingen of showstoppers</v>
      </c>
      <c r="AF39" s="35" t="str">
        <v>Geen vertragingen of showstoppers</v>
      </c>
    </row>
    <row r="40" customFormat="false" ht="15" hidden="false" customHeight="false" outlineLevel="0" collapsed="false">
      <c r="A40" s="0" t="str">
        <v>Geen vertragingen of showstoppers</v>
      </c>
      <c r="B40" s="0" t="str">
        <v>Geen vertragingen of showstoppers</v>
      </c>
      <c r="C40" s="36" t="str">
        <v>Geen vertragingen of showstoppers</v>
      </c>
      <c r="D40" s="35" t="str">
        <v>Geen vertragingen of showstoppers</v>
      </c>
      <c r="E40" s="35" t="str">
        <v>Geen vertragingen of showstoppers</v>
      </c>
      <c r="F40" s="35" t="str">
        <v>Geen vertragingen of showstoppers</v>
      </c>
      <c r="G40" s="35" t="str">
        <v>Geen vertragingen of showstoppers</v>
      </c>
      <c r="H40" s="35" t="str">
        <v>Geen vertragingen of showstoppers</v>
      </c>
      <c r="I40" s="35" t="str">
        <v>Geen vertragingen of showstoppers</v>
      </c>
      <c r="J40" s="35" t="str">
        <v>Geen vertragingen of showstoppers</v>
      </c>
      <c r="K40" s="35" t="str">
        <v>Geen vertragingen of showstoppers</v>
      </c>
      <c r="L40" s="35" t="str">
        <v>Geen vertragingen of showstoppers</v>
      </c>
      <c r="M40" s="35" t="str">
        <v>Geen vertragingen of showstoppers</v>
      </c>
      <c r="N40" s="35" t="str">
        <v>Geen vertragingen of showstoppers</v>
      </c>
      <c r="O40" s="35" t="str">
        <v>Geen vertragingen of showstoppers</v>
      </c>
      <c r="P40" s="35" t="str">
        <v>Geen vertragingen of showstoppers</v>
      </c>
      <c r="Q40" s="36" t="str">
        <v>Geen vertragingen of showstoppers</v>
      </c>
      <c r="R40" s="36" t="str">
        <v>Geen vertragingen of showstoppers</v>
      </c>
      <c r="S40" s="36" t="str">
        <v>Geen vertragingen of showstoppers</v>
      </c>
      <c r="T40" s="36" t="str">
        <v>Geen vertragingen of showstoppers</v>
      </c>
      <c r="U40" s="36" t="str">
        <v>Geen vertragingen of showstoppers</v>
      </c>
      <c r="V40" s="36" t="str">
        <v>Geen vertragingen of showstoppers</v>
      </c>
      <c r="W40" s="35" t="str">
        <v>Geen vertragingen of showstoppers</v>
      </c>
      <c r="X40" s="35" t="str">
        <v>Geen vertragingen of showstoppers</v>
      </c>
      <c r="Y40" s="35" t="str">
        <v>Geen vertragingen of showstoppers</v>
      </c>
      <c r="Z40" s="35" t="str">
        <v>Geen vertragingen of showstoppers</v>
      </c>
      <c r="AA40" s="35" t="str">
        <v>Geen vertragingen of showstoppers</v>
      </c>
      <c r="AB40" s="35" t="str">
        <v>Geen vertragingen of showstoppers</v>
      </c>
      <c r="AC40" s="35" t="str">
        <v>Geen vertragingen of showstoppers</v>
      </c>
      <c r="AD40" s="35" t="str">
        <v>Geen vertragingen of showstoppers</v>
      </c>
      <c r="AE40" s="37" t="str">
        <v>Geen vertragingen of showstoppers</v>
      </c>
      <c r="AF40" s="35" t="str">
        <v>Geen vertragingen of showstoppers</v>
      </c>
    </row>
    <row r="41" customFormat="false" ht="15" hidden="false" customHeight="false" outlineLevel="0" collapsed="false">
      <c r="A41" s="0" t="str">
        <v>Geen vertragingen of showstoppers</v>
      </c>
      <c r="B41" s="0" t="str">
        <v>Geen vertragingen of showstoppers</v>
      </c>
      <c r="C41" s="36" t="str">
        <v>Geen vertragingen of showstoppers</v>
      </c>
      <c r="D41" s="35" t="str">
        <v>Geen vertragingen of showstoppers</v>
      </c>
      <c r="E41" s="35" t="str">
        <v>Geen vertragingen of showstoppers</v>
      </c>
      <c r="F41" s="35" t="str">
        <v>Geen vertragingen of showstoppers</v>
      </c>
      <c r="G41" s="35" t="str">
        <v>Geen vertragingen of showstoppers</v>
      </c>
      <c r="H41" s="35" t="str">
        <v>Geen vertragingen of showstoppers</v>
      </c>
      <c r="I41" s="35" t="str">
        <v>Geen vertragingen of showstoppers</v>
      </c>
      <c r="J41" s="35" t="str">
        <v>Geen vertragingen of showstoppers</v>
      </c>
      <c r="K41" s="35" t="str">
        <v>Geen vertragingen of showstoppers</v>
      </c>
      <c r="L41" s="35" t="str">
        <v>Geen vertragingen of showstoppers</v>
      </c>
      <c r="M41" s="35" t="str">
        <v>Geen vertragingen of showstoppers</v>
      </c>
      <c r="N41" s="35" t="str">
        <v>Geen vertragingen of showstoppers</v>
      </c>
      <c r="O41" s="35" t="str">
        <v>Geen vertragingen of showstoppers</v>
      </c>
      <c r="P41" s="35" t="str">
        <v>Geen vertragingen of showstoppers</v>
      </c>
      <c r="Q41" s="36" t="str">
        <v>Geen vertragingen of showstoppers</v>
      </c>
      <c r="R41" s="36" t="str">
        <v>Geen vertragingen of showstoppers</v>
      </c>
      <c r="S41" s="36" t="str">
        <v>Geen vertragingen of showstoppers</v>
      </c>
      <c r="T41" s="36" t="str">
        <v>Geen vertragingen of showstoppers</v>
      </c>
      <c r="U41" s="36" t="str">
        <v>Geen vertragingen of showstoppers</v>
      </c>
      <c r="V41" s="36" t="str">
        <v>Geen vertragingen of showstoppers</v>
      </c>
      <c r="W41" s="35" t="str">
        <v>Geen vertragingen of showstoppers</v>
      </c>
      <c r="X41" s="35" t="str">
        <v>Geen vertragingen of showstoppers</v>
      </c>
      <c r="Y41" s="35" t="str">
        <v>Geen vertragingen of showstoppers</v>
      </c>
      <c r="Z41" s="35" t="str">
        <v>Geen vertragingen of showstoppers</v>
      </c>
      <c r="AA41" s="35" t="str">
        <v>Geen vertragingen of showstoppers</v>
      </c>
      <c r="AB41" s="35" t="str">
        <v>Geen vertragingen of showstoppers</v>
      </c>
      <c r="AC41" s="35" t="str">
        <v>Geen vertragingen of showstoppers</v>
      </c>
      <c r="AD41" s="35" t="str">
        <v>Geen vertragingen of showstoppers</v>
      </c>
      <c r="AE41" s="37" t="str">
        <v>Geen vertragingen of showstoppers</v>
      </c>
      <c r="AF41" s="35" t="str">
        <v>Geen vertragingen of showstoppers</v>
      </c>
    </row>
    <row r="42" customFormat="false" ht="15" hidden="false" customHeight="false" outlineLevel="0" collapsed="false">
      <c r="A42" s="0" t="str">
        <v>Geen vertragingen of showstoppers</v>
      </c>
      <c r="B42" s="0" t="str">
        <v>Geen vertragingen of showstoppers</v>
      </c>
      <c r="C42" s="36" t="str">
        <v>Geen vertragingen of showstoppers</v>
      </c>
      <c r="D42" s="35" t="str">
        <v>Geen vertragingen of showstoppers</v>
      </c>
      <c r="E42" s="35" t="str">
        <v>Geen vertragingen of showstoppers</v>
      </c>
      <c r="F42" s="35" t="str">
        <v>Geen vertragingen of showstoppers</v>
      </c>
      <c r="G42" s="35" t="str">
        <v>Geen vertragingen of showstoppers</v>
      </c>
      <c r="H42" s="35" t="str">
        <v>Geen vertragingen of showstoppers</v>
      </c>
      <c r="I42" s="35" t="str">
        <v>Geen vertragingen of showstoppers</v>
      </c>
      <c r="J42" s="35" t="str">
        <v>Geen vertragingen of showstoppers</v>
      </c>
      <c r="K42" s="35" t="str">
        <v>Geen vertragingen of showstoppers</v>
      </c>
      <c r="L42" s="35" t="str">
        <v>Geen vertragingen of showstoppers</v>
      </c>
      <c r="M42" s="35" t="str">
        <v>Geen vertragingen of showstoppers</v>
      </c>
      <c r="N42" s="35" t="str">
        <v>Geen vertragingen of showstoppers</v>
      </c>
      <c r="O42" s="35" t="str">
        <v>Geen vertragingen of showstoppers</v>
      </c>
      <c r="P42" s="35" t="str">
        <v>Geen vertragingen of showstoppers</v>
      </c>
      <c r="Q42" s="36" t="str">
        <v>Geen vertragingen of showstoppers</v>
      </c>
      <c r="R42" s="36" t="str">
        <v>Geen vertragingen of showstoppers</v>
      </c>
      <c r="S42" s="36" t="str">
        <v>Geen vertragingen of showstoppers</v>
      </c>
      <c r="T42" s="36" t="str">
        <v>Geen vertragingen of showstoppers</v>
      </c>
      <c r="U42" s="36" t="str">
        <v>Geen vertragingen of showstoppers</v>
      </c>
      <c r="V42" s="36" t="str">
        <v>Geen vertragingen of showstoppers</v>
      </c>
      <c r="W42" s="35" t="str">
        <v>Geen vertragingen of showstoppers</v>
      </c>
      <c r="X42" s="35" t="str">
        <v>Geen vertragingen of showstoppers</v>
      </c>
      <c r="Y42" s="35" t="str">
        <v>Geen vertragingen of showstoppers</v>
      </c>
      <c r="Z42" s="35" t="str">
        <v>Geen vertragingen of showstoppers</v>
      </c>
      <c r="AA42" s="35" t="str">
        <v>Geen vertragingen of showstoppers</v>
      </c>
      <c r="AB42" s="35" t="str">
        <v>Geen vertragingen of showstoppers</v>
      </c>
      <c r="AC42" s="35" t="str">
        <v>Geen vertragingen of showstoppers</v>
      </c>
      <c r="AD42" s="35" t="str">
        <v>Geen vertragingen of showstoppers</v>
      </c>
      <c r="AE42" s="37" t="str">
        <v>Geen vertragingen of showstoppers</v>
      </c>
      <c r="AF42" s="35" t="str">
        <v>Geen vertragingen of showstoppers</v>
      </c>
    </row>
    <row r="43" customFormat="false" ht="15" hidden="false" customHeight="false" outlineLevel="0" collapsed="false">
      <c r="A43" s="0" t="str">
        <v>Geen vertragingen of showstoppers</v>
      </c>
      <c r="B43" s="0" t="str">
        <v>Geen vertragingen of showstoppers</v>
      </c>
      <c r="C43" s="36" t="str">
        <v>Geen vertragingen of showstoppers</v>
      </c>
      <c r="D43" s="35" t="str">
        <v>Geen vertragingen of showstoppers</v>
      </c>
      <c r="E43" s="35" t="str">
        <v>Geen vertragingen of showstoppers</v>
      </c>
      <c r="F43" s="35" t="str">
        <v>Geen vertragingen of showstoppers</v>
      </c>
      <c r="G43" s="35" t="str">
        <v>Geen vertragingen of showstoppers</v>
      </c>
      <c r="H43" s="35" t="str">
        <v>Geen vertragingen of showstoppers</v>
      </c>
      <c r="I43" s="35" t="str">
        <v>Geen vertragingen of showstoppers</v>
      </c>
      <c r="J43" s="35" t="str">
        <v>Geen vertragingen of showstoppers</v>
      </c>
      <c r="K43" s="35" t="str">
        <v>Geen vertragingen of showstoppers</v>
      </c>
      <c r="L43" s="35" t="str">
        <v>Geen vertragingen of showstoppers</v>
      </c>
      <c r="M43" s="35" t="str">
        <v>Geen vertragingen of showstoppers</v>
      </c>
      <c r="N43" s="35" t="str">
        <v>Geen vertragingen of showstoppers</v>
      </c>
      <c r="O43" s="35" t="str">
        <v>Geen vertragingen of showstoppers</v>
      </c>
      <c r="P43" s="35" t="str">
        <v>Geen vertragingen of showstoppers</v>
      </c>
      <c r="Q43" s="36" t="str">
        <v>Geen vertragingen of showstoppers</v>
      </c>
      <c r="R43" s="36" t="str">
        <v>Geen vertragingen of showstoppers</v>
      </c>
      <c r="S43" s="36" t="str">
        <v>Geen vertragingen of showstoppers</v>
      </c>
      <c r="T43" s="36" t="str">
        <v>Geen vertragingen of showstoppers</v>
      </c>
      <c r="U43" s="36" t="str">
        <v>Geen vertragingen of showstoppers</v>
      </c>
      <c r="V43" s="36" t="str">
        <v>Geen vertragingen of showstoppers</v>
      </c>
      <c r="W43" s="35" t="str">
        <v>Geen vertragingen of showstoppers</v>
      </c>
      <c r="X43" s="35" t="str">
        <v>Geen vertragingen of showstoppers</v>
      </c>
      <c r="Y43" s="35" t="str">
        <v>Geen vertragingen of showstoppers</v>
      </c>
      <c r="Z43" s="35" t="str">
        <v>Geen vertragingen of showstoppers</v>
      </c>
      <c r="AA43" s="35" t="str">
        <v>Geen vertragingen of showstoppers</v>
      </c>
      <c r="AB43" s="35" t="str">
        <v>Geen vertragingen of showstoppers</v>
      </c>
      <c r="AC43" s="35" t="str">
        <v>Geen vertragingen of showstoppers</v>
      </c>
      <c r="AD43" s="35" t="str">
        <v>Geen vertragingen of showstoppers</v>
      </c>
      <c r="AE43" s="37" t="str">
        <v>Geen vertragingen of showstoppers</v>
      </c>
      <c r="AF43" s="35" t="str">
        <v>Geen vertragingen of showstoppers</v>
      </c>
    </row>
    <row r="44" customFormat="false" ht="15" hidden="false" customHeight="false" outlineLevel="0" collapsed="false">
      <c r="A44" s="0" t="str">
        <v>Geen vertragingen of showstoppers</v>
      </c>
      <c r="B44" s="0" t="str">
        <v>Geen vertragingen of showstoppers</v>
      </c>
      <c r="C44" s="36" t="str">
        <v>Geen vertragingen of showstoppers</v>
      </c>
      <c r="D44" s="35" t="str">
        <v>Geen vertragingen of showstoppers</v>
      </c>
      <c r="E44" s="35" t="str">
        <v>Geen vertragingen of showstoppers</v>
      </c>
      <c r="F44" s="35" t="str">
        <v>Geen vertragingen of showstoppers</v>
      </c>
      <c r="G44" s="35" t="str">
        <v>Geen vertragingen of showstoppers</v>
      </c>
      <c r="H44" s="35" t="str">
        <v>Geen vertragingen of showstoppers</v>
      </c>
      <c r="I44" s="35" t="str">
        <v>Geen vertragingen of showstoppers</v>
      </c>
      <c r="J44" s="35" t="str">
        <v>Geen vertragingen of showstoppers</v>
      </c>
      <c r="K44" s="35" t="str">
        <v>Geen vertragingen of showstoppers</v>
      </c>
      <c r="L44" s="35" t="str">
        <v>Geen vertragingen of showstoppers</v>
      </c>
      <c r="M44" s="35" t="str">
        <v>Geen vertragingen of showstoppers</v>
      </c>
      <c r="N44" s="35" t="str">
        <v>Geen vertragingen of showstoppers</v>
      </c>
      <c r="O44" s="35" t="str">
        <v>Geen vertragingen of showstoppers</v>
      </c>
      <c r="P44" s="35" t="str">
        <v>Geen vertragingen of showstoppers</v>
      </c>
      <c r="Q44" s="36" t="str">
        <v>Geen vertragingen of showstoppers</v>
      </c>
      <c r="R44" s="36" t="str">
        <v>Geen vertragingen of showstoppers</v>
      </c>
      <c r="S44" s="36" t="str">
        <v>Geen vertragingen of showstoppers</v>
      </c>
      <c r="T44" s="36" t="str">
        <v>Geen vertragingen of showstoppers</v>
      </c>
      <c r="U44" s="36" t="str">
        <v>Geen vertragingen of showstoppers</v>
      </c>
      <c r="V44" s="36" t="str">
        <v>Geen vertragingen of showstoppers</v>
      </c>
      <c r="W44" s="35" t="str">
        <v>Geen vertragingen of showstoppers</v>
      </c>
      <c r="X44" s="35" t="str">
        <v>Geen vertragingen of showstoppers</v>
      </c>
      <c r="Y44" s="35" t="str">
        <v>Geen vertragingen of showstoppers</v>
      </c>
      <c r="Z44" s="35" t="str">
        <v>Geen vertragingen of showstoppers</v>
      </c>
      <c r="AA44" s="35" t="str">
        <v>Geen vertragingen of showstoppers</v>
      </c>
      <c r="AB44" s="35" t="str">
        <v>Geen vertragingen of showstoppers</v>
      </c>
      <c r="AC44" s="35" t="str">
        <v>Geen vertragingen of showstoppers</v>
      </c>
      <c r="AD44" s="35" t="str">
        <v>Geen vertragingen of showstoppers</v>
      </c>
      <c r="AE44" s="37" t="str">
        <v>Geen vertragingen of showstoppers</v>
      </c>
      <c r="AF44" s="35" t="str">
        <v>Geen vertragingen of showstoppers</v>
      </c>
    </row>
    <row r="45" customFormat="false" ht="15" hidden="false" customHeight="false" outlineLevel="0" collapsed="false">
      <c r="A45" s="0" t="str">
        <v>Geen vertragingen of showstoppers</v>
      </c>
      <c r="B45" s="0" t="str">
        <v>Geen vertragingen of showstoppers</v>
      </c>
      <c r="C45" s="36" t="str">
        <v>Geen vertragingen of showstoppers</v>
      </c>
      <c r="D45" s="35" t="str">
        <v>Geen vertragingen of showstoppers</v>
      </c>
      <c r="E45" s="35" t="str">
        <v>Geen vertragingen of showstoppers</v>
      </c>
      <c r="F45" s="35" t="str">
        <v>Geen vertragingen of showstoppers</v>
      </c>
      <c r="G45" s="35" t="str">
        <v>Geen vertragingen of showstoppers</v>
      </c>
      <c r="H45" s="35" t="str">
        <v>Geen vertragingen of showstoppers</v>
      </c>
      <c r="I45" s="35" t="str">
        <v>Geen vertragingen of showstoppers</v>
      </c>
      <c r="J45" s="35" t="str">
        <v>Geen vertragingen of showstoppers</v>
      </c>
      <c r="K45" s="35" t="str">
        <v>Geen vertragingen of showstoppers</v>
      </c>
      <c r="L45" s="35" t="str">
        <v>Geen vertragingen of showstoppers</v>
      </c>
      <c r="M45" s="35" t="str">
        <v>Geen vertragingen of showstoppers</v>
      </c>
      <c r="N45" s="35" t="str">
        <v>Geen vertragingen of showstoppers</v>
      </c>
      <c r="O45" s="35" t="str">
        <v>Geen vertragingen of showstoppers</v>
      </c>
      <c r="P45" s="35" t="str">
        <v>Geen vertragingen of showstoppers</v>
      </c>
      <c r="Q45" s="36" t="str">
        <v>Geen vertragingen of showstoppers</v>
      </c>
      <c r="R45" s="36" t="str">
        <v>Geen vertragingen of showstoppers</v>
      </c>
      <c r="S45" s="36" t="str">
        <v>Geen vertragingen of showstoppers</v>
      </c>
      <c r="T45" s="36" t="str">
        <v>Geen vertragingen of showstoppers</v>
      </c>
      <c r="U45" s="36" t="str">
        <v>Geen vertragingen of showstoppers</v>
      </c>
      <c r="V45" s="36" t="str">
        <v>Geen vertragingen of showstoppers</v>
      </c>
      <c r="W45" s="35" t="str">
        <v>Geen vertragingen of showstoppers</v>
      </c>
      <c r="X45" s="35" t="str">
        <v>Geen vertragingen of showstoppers</v>
      </c>
      <c r="Y45" s="35" t="str">
        <v>Geen vertragingen of showstoppers</v>
      </c>
      <c r="Z45" s="35" t="str">
        <v>Geen vertragingen of showstoppers</v>
      </c>
      <c r="AA45" s="35" t="str">
        <v>Geen vertragingen of showstoppers</v>
      </c>
      <c r="AB45" s="35" t="str">
        <v>Geen vertragingen of showstoppers</v>
      </c>
      <c r="AC45" s="35" t="str">
        <v>Geen vertragingen of showstoppers</v>
      </c>
      <c r="AD45" s="35" t="str">
        <v>Geen vertragingen of showstoppers</v>
      </c>
      <c r="AE45" s="37" t="str">
        <v>Geen vertragingen of showstoppers</v>
      </c>
      <c r="AF45" s="35" t="str">
        <v>Geen vertragingen of showstoppers</v>
      </c>
    </row>
    <row r="46" customFormat="false" ht="15" hidden="false" customHeight="false" outlineLevel="0" collapsed="false">
      <c r="A46" s="0" t="str">
        <v>Geen vertragingen of showstoppers</v>
      </c>
      <c r="B46" s="0" t="str">
        <v>Geen vertragingen of showstoppers</v>
      </c>
      <c r="C46" s="36" t="str">
        <v>Geen vertragingen of showstoppers</v>
      </c>
      <c r="D46" s="35" t="str">
        <v>Geen vertragingen of showstoppers</v>
      </c>
      <c r="E46" s="35" t="str">
        <v>Geen vertragingen of showstoppers</v>
      </c>
      <c r="F46" s="35" t="str">
        <v>Geen vertragingen of showstoppers</v>
      </c>
      <c r="G46" s="35" t="str">
        <v>Geen vertragingen of showstoppers</v>
      </c>
      <c r="H46" s="35" t="str">
        <v>Geen vertragingen of showstoppers</v>
      </c>
      <c r="I46" s="35" t="str">
        <v>Geen vertragingen of showstoppers</v>
      </c>
      <c r="J46" s="35" t="str">
        <v>Geen vertragingen of showstoppers</v>
      </c>
      <c r="K46" s="35" t="str">
        <v>Geen vertragingen of showstoppers</v>
      </c>
      <c r="L46" s="35" t="str">
        <v>Geen vertragingen of showstoppers</v>
      </c>
      <c r="M46" s="35" t="str">
        <v>Geen vertragingen of showstoppers</v>
      </c>
      <c r="N46" s="35" t="str">
        <v>Geen vertragingen of showstoppers</v>
      </c>
      <c r="O46" s="35" t="str">
        <v>Geen vertragingen of showstoppers</v>
      </c>
      <c r="P46" s="35" t="str">
        <v>Geen vertragingen of showstoppers</v>
      </c>
      <c r="Q46" s="36" t="str">
        <v>Geen vertragingen of showstoppers</v>
      </c>
      <c r="R46" s="36" t="str">
        <v>Geen vertragingen of showstoppers</v>
      </c>
      <c r="S46" s="36" t="str">
        <v>Geen vertragingen of showstoppers</v>
      </c>
      <c r="T46" s="36" t="str">
        <v>Geen vertragingen of showstoppers</v>
      </c>
      <c r="U46" s="36" t="str">
        <v>Geen vertragingen of showstoppers</v>
      </c>
      <c r="V46" s="36" t="str">
        <v>Geen vertragingen of showstoppers</v>
      </c>
      <c r="W46" s="35" t="str">
        <v>Geen vertragingen of showstoppers</v>
      </c>
      <c r="X46" s="35" t="str">
        <v>Geen vertragingen of showstoppers</v>
      </c>
      <c r="Y46" s="35" t="str">
        <v>Geen vertragingen of showstoppers</v>
      </c>
      <c r="Z46" s="35" t="str">
        <v>Geen vertragingen of showstoppers</v>
      </c>
      <c r="AA46" s="35" t="str">
        <v>Geen vertragingen of showstoppers</v>
      </c>
      <c r="AB46" s="35" t="str">
        <v>Geen vertragingen of showstoppers</v>
      </c>
      <c r="AC46" s="35" t="str">
        <v>Geen vertragingen of showstoppers</v>
      </c>
      <c r="AD46" s="35" t="str">
        <v>Geen vertragingen of showstoppers</v>
      </c>
      <c r="AE46" s="37" t="str">
        <v>Geen vertragingen of showstoppers</v>
      </c>
      <c r="AF46" s="35" t="str">
        <v>Geen vertragingen of showstoppers</v>
      </c>
    </row>
    <row r="47" customFormat="false" ht="15" hidden="false" customHeight="false" outlineLevel="0" collapsed="false">
      <c r="A47" s="0" t="str">
        <v>Geen vertragingen of showstoppers</v>
      </c>
      <c r="B47" s="0" t="str">
        <v>Geen vertragingen of showstoppers</v>
      </c>
      <c r="C47" s="36" t="str">
        <v>Geen vertragingen of showstoppers</v>
      </c>
      <c r="D47" s="35" t="str">
        <v>Geen vertragingen of showstoppers</v>
      </c>
      <c r="E47" s="35" t="str">
        <v>Geen vertragingen of showstoppers</v>
      </c>
      <c r="F47" s="35" t="str">
        <v>Geen vertragingen of showstoppers</v>
      </c>
      <c r="G47" s="35" t="str">
        <v>Geen vertragingen of showstoppers</v>
      </c>
      <c r="H47" s="35" t="str">
        <v>Geen vertragingen of showstoppers</v>
      </c>
      <c r="I47" s="35" t="str">
        <v>Geen vertragingen of showstoppers</v>
      </c>
      <c r="J47" s="35" t="str">
        <v>Geen vertragingen of showstoppers</v>
      </c>
      <c r="K47" s="35" t="str">
        <v>Geen vertragingen of showstoppers</v>
      </c>
      <c r="L47" s="35" t="str">
        <v>Geen vertragingen of showstoppers</v>
      </c>
      <c r="M47" s="35" t="str">
        <v>Geen vertragingen of showstoppers</v>
      </c>
      <c r="N47" s="35" t="str">
        <v>Geen vertragingen of showstoppers</v>
      </c>
      <c r="O47" s="35" t="str">
        <v>Geen vertragingen of showstoppers</v>
      </c>
      <c r="P47" s="35" t="str">
        <v>Geen vertragingen of showstoppers</v>
      </c>
      <c r="Q47" s="36" t="str">
        <v>Geen vertragingen of showstoppers</v>
      </c>
      <c r="R47" s="36" t="str">
        <v>Geen vertragingen of showstoppers</v>
      </c>
      <c r="S47" s="36" t="str">
        <v>Geen vertragingen of showstoppers</v>
      </c>
      <c r="T47" s="36" t="str">
        <v>Geen vertragingen of showstoppers</v>
      </c>
      <c r="U47" s="36" t="str">
        <v>Geen vertragingen of showstoppers</v>
      </c>
      <c r="V47" s="36" t="str">
        <v>Geen vertragingen of showstoppers</v>
      </c>
      <c r="W47" s="35" t="str">
        <v>Geen vertragingen of showstoppers</v>
      </c>
      <c r="X47" s="35" t="str">
        <v>Geen vertragingen of showstoppers</v>
      </c>
      <c r="Y47" s="35" t="str">
        <v>Geen vertragingen of showstoppers</v>
      </c>
      <c r="Z47" s="35" t="str">
        <v>Geen vertragingen of showstoppers</v>
      </c>
      <c r="AA47" s="35" t="str">
        <v>Geen vertragingen of showstoppers</v>
      </c>
      <c r="AB47" s="35" t="str">
        <v>Geen vertragingen of showstoppers</v>
      </c>
      <c r="AC47" s="35" t="str">
        <v>Geen vertragingen of showstoppers</v>
      </c>
      <c r="AD47" s="35" t="str">
        <v>Geen vertragingen of showstoppers</v>
      </c>
      <c r="AE47" s="37" t="str">
        <v>Geen vertragingen of showstoppers</v>
      </c>
      <c r="AF47" s="35" t="str">
        <v>Geen vertragingen of showstoppers</v>
      </c>
    </row>
    <row r="48" customFormat="false" ht="15" hidden="false" customHeight="false" outlineLevel="0" collapsed="false">
      <c r="A48" s="0" t="str">
        <v>Geen vertragingen of showstoppers</v>
      </c>
      <c r="B48" s="0" t="str">
        <v>Geen vertragingen of showstoppers</v>
      </c>
      <c r="C48" s="36" t="str">
        <v>Geen vertragingen of showstoppers</v>
      </c>
      <c r="D48" s="35" t="str">
        <v>Geen vertragingen of showstoppers</v>
      </c>
      <c r="E48" s="35" t="str">
        <v>Geen vertragingen of showstoppers</v>
      </c>
      <c r="F48" s="35" t="str">
        <v>Geen vertragingen of showstoppers</v>
      </c>
      <c r="G48" s="35" t="str">
        <v>Geen vertragingen of showstoppers</v>
      </c>
      <c r="H48" s="35" t="str">
        <v>Geen vertragingen of showstoppers</v>
      </c>
      <c r="I48" s="35" t="str">
        <v>Geen vertragingen of showstoppers</v>
      </c>
      <c r="J48" s="35" t="str">
        <v>Geen vertragingen of showstoppers</v>
      </c>
      <c r="K48" s="35" t="str">
        <v>Geen vertragingen of showstoppers</v>
      </c>
      <c r="L48" s="35" t="str">
        <v>Geen vertragingen of showstoppers</v>
      </c>
      <c r="M48" s="35" t="str">
        <v>Geen vertragingen of showstoppers</v>
      </c>
      <c r="N48" s="35" t="str">
        <v>Geen vertragingen of showstoppers</v>
      </c>
      <c r="O48" s="35" t="str">
        <v>Geen vertragingen of showstoppers</v>
      </c>
      <c r="P48" s="35" t="str">
        <v>Geen vertragingen of showstoppers</v>
      </c>
      <c r="Q48" s="36" t="str">
        <v>Geen vertragingen of showstoppers</v>
      </c>
      <c r="R48" s="36" t="str">
        <v>Geen vertragingen of showstoppers</v>
      </c>
      <c r="S48" s="36" t="str">
        <v>Geen vertragingen of showstoppers</v>
      </c>
      <c r="T48" s="36" t="str">
        <v>Geen vertragingen of showstoppers</v>
      </c>
      <c r="U48" s="36" t="str">
        <v>Geen vertragingen of showstoppers</v>
      </c>
      <c r="V48" s="36" t="str">
        <v>Geen vertragingen of showstoppers</v>
      </c>
      <c r="W48" s="35" t="str">
        <v>Geen vertragingen of showstoppers</v>
      </c>
      <c r="X48" s="35" t="str">
        <v>Geen vertragingen of showstoppers</v>
      </c>
      <c r="Y48" s="35" t="str">
        <v>Geen vertragingen of showstoppers</v>
      </c>
      <c r="Z48" s="35" t="str">
        <v>Geen vertragingen of showstoppers</v>
      </c>
      <c r="AA48" s="35" t="str">
        <v>Geen vertragingen of showstoppers</v>
      </c>
      <c r="AB48" s="35" t="str">
        <v>Geen vertragingen of showstoppers</v>
      </c>
      <c r="AC48" s="35" t="str">
        <v>Geen vertragingen of showstoppers</v>
      </c>
      <c r="AD48" s="35" t="str">
        <v>Geen vertragingen of showstoppers</v>
      </c>
      <c r="AE48" s="37" t="str">
        <v>Geen vertragingen of showstoppers</v>
      </c>
      <c r="AF48" s="35" t="str">
        <v>Geen vertragingen of showstoppers</v>
      </c>
    </row>
    <row r="49" customFormat="false" ht="15" hidden="false" customHeight="false" outlineLevel="0" collapsed="false">
      <c r="A49" s="0" t="str">
        <v>Geen vertragingen of showstoppers</v>
      </c>
      <c r="B49" s="0" t="str">
        <v>Geen vertragingen of showstoppers</v>
      </c>
      <c r="C49" s="36" t="str">
        <v>Geen vertragingen of showstoppers</v>
      </c>
      <c r="D49" s="35" t="str">
        <v>Geen vertragingen of showstoppers</v>
      </c>
      <c r="E49" s="35" t="str">
        <v>Geen vertragingen of showstoppers</v>
      </c>
      <c r="F49" s="35" t="str">
        <v>Geen vertragingen of showstoppers</v>
      </c>
      <c r="G49" s="35" t="str">
        <v>Geen vertragingen of showstoppers</v>
      </c>
      <c r="H49" s="35" t="str">
        <v>Geen vertragingen of showstoppers</v>
      </c>
      <c r="I49" s="35" t="str">
        <v>Geen vertragingen of showstoppers</v>
      </c>
      <c r="J49" s="35" t="str">
        <v>Geen vertragingen of showstoppers</v>
      </c>
      <c r="K49" s="35" t="str">
        <v>Geen vertragingen of showstoppers</v>
      </c>
      <c r="L49" s="35" t="str">
        <v>Geen vertragingen of showstoppers</v>
      </c>
      <c r="M49" s="35" t="str">
        <v>Geen vertragingen of showstoppers</v>
      </c>
      <c r="N49" s="35" t="str">
        <v>Geen vertragingen of showstoppers</v>
      </c>
      <c r="O49" s="35" t="str">
        <v>Geen vertragingen of showstoppers</v>
      </c>
      <c r="P49" s="35" t="str">
        <v>Geen vertragingen of showstoppers</v>
      </c>
      <c r="Q49" s="36" t="str">
        <v>Geen vertragingen of showstoppers</v>
      </c>
      <c r="R49" s="36" t="str">
        <v>Geen vertragingen of showstoppers</v>
      </c>
      <c r="S49" s="36" t="str">
        <v>Geen vertragingen of showstoppers</v>
      </c>
      <c r="T49" s="36" t="str">
        <v>Geen vertragingen of showstoppers</v>
      </c>
      <c r="U49" s="36" t="str">
        <v>Geen vertragingen of showstoppers</v>
      </c>
      <c r="V49" s="36" t="str">
        <v>Geen vertragingen of showstoppers</v>
      </c>
      <c r="W49" s="35" t="str">
        <v>Geen vertragingen of showstoppers</v>
      </c>
      <c r="X49" s="35" t="str">
        <v>Geen vertragingen of showstoppers</v>
      </c>
      <c r="Y49" s="35" t="str">
        <v>Geen vertragingen of showstoppers</v>
      </c>
      <c r="Z49" s="35" t="str">
        <v>Geen vertragingen of showstoppers</v>
      </c>
      <c r="AA49" s="35" t="str">
        <v>Geen vertragingen of showstoppers</v>
      </c>
      <c r="AB49" s="35" t="str">
        <v>Geen vertragingen of showstoppers</v>
      </c>
      <c r="AC49" s="35" t="str">
        <v>Geen vertragingen of showstoppers</v>
      </c>
      <c r="AD49" s="35" t="str">
        <v>Geen vertragingen of showstoppers</v>
      </c>
      <c r="AE49" s="37" t="str">
        <v>Geen vertragingen of showstoppers</v>
      </c>
      <c r="AF49" s="35" t="str">
        <v>Geen vertragingen of showstoppers</v>
      </c>
    </row>
    <row r="50" customFormat="false" ht="15" hidden="false" customHeight="false" outlineLevel="0" collapsed="false">
      <c r="A50" s="0" t="str">
        <v>Geen vertragingen of showstoppers</v>
      </c>
      <c r="B50" s="0" t="str">
        <v>Geen vertragingen of showstoppers</v>
      </c>
      <c r="C50" s="36" t="str">
        <v>Geen vertragingen of showstoppers</v>
      </c>
      <c r="D50" s="35" t="str">
        <v>Geen vertragingen of showstoppers</v>
      </c>
      <c r="E50" s="35" t="str">
        <v>Geen vertragingen of showstoppers</v>
      </c>
      <c r="F50" s="35" t="str">
        <v>Geen vertragingen of showstoppers</v>
      </c>
      <c r="G50" s="35" t="str">
        <v>Geen vertragingen of showstoppers</v>
      </c>
      <c r="H50" s="35" t="str">
        <v>Geen vertragingen of showstoppers</v>
      </c>
      <c r="I50" s="35" t="str">
        <v>Geen vertragingen of showstoppers</v>
      </c>
      <c r="J50" s="35" t="str">
        <v>Geen vertragingen of showstoppers</v>
      </c>
      <c r="K50" s="35" t="str">
        <v>Geen vertragingen of showstoppers</v>
      </c>
      <c r="L50" s="35" t="str">
        <v>Geen vertragingen of showstoppers</v>
      </c>
      <c r="M50" s="35" t="str">
        <v>Geen vertragingen of showstoppers</v>
      </c>
      <c r="N50" s="35" t="str">
        <v>Geen vertragingen of showstoppers</v>
      </c>
      <c r="O50" s="35" t="str">
        <v>Geen vertragingen of showstoppers</v>
      </c>
      <c r="P50" s="35" t="str">
        <v>Geen vertragingen of showstoppers</v>
      </c>
      <c r="Q50" s="36" t="str">
        <v>Geen vertragingen of showstoppers</v>
      </c>
      <c r="R50" s="36" t="str">
        <v>Geen vertragingen of showstoppers</v>
      </c>
      <c r="S50" s="36" t="str">
        <v>Geen vertragingen of showstoppers</v>
      </c>
      <c r="T50" s="36" t="str">
        <v>Geen vertragingen of showstoppers</v>
      </c>
      <c r="U50" s="36" t="str">
        <v>Geen vertragingen of showstoppers</v>
      </c>
      <c r="V50" s="36" t="str">
        <v>Geen vertragingen of showstoppers</v>
      </c>
      <c r="W50" s="35" t="str">
        <v>Geen vertragingen of showstoppers</v>
      </c>
      <c r="X50" s="35" t="str">
        <v>Geen vertragingen of showstoppers</v>
      </c>
      <c r="Y50" s="35" t="str">
        <v>Geen vertragingen of showstoppers</v>
      </c>
      <c r="Z50" s="35" t="str">
        <v>Geen vertragingen of showstoppers</v>
      </c>
      <c r="AA50" s="35" t="str">
        <v>Geen vertragingen of showstoppers</v>
      </c>
      <c r="AB50" s="35" t="str">
        <v>Geen vertragingen of showstoppers</v>
      </c>
      <c r="AC50" s="35" t="str">
        <v>Geen vertragingen of showstoppers</v>
      </c>
      <c r="AD50" s="35" t="str">
        <v>Geen vertragingen of showstoppers</v>
      </c>
      <c r="AE50" s="37" t="str">
        <v>Geen vertragingen of showstoppers</v>
      </c>
      <c r="AF50" s="35" t="str">
        <v>Geen vertragingen of showstoppers</v>
      </c>
    </row>
    <row r="51" customFormat="false" ht="15" hidden="false" customHeight="false" outlineLevel="0" collapsed="false">
      <c r="A51" s="0" t="str">
        <v>Geen vertragingen of showstoppers</v>
      </c>
      <c r="B51" s="0" t="str">
        <v>Geen vertragingen of showstoppers</v>
      </c>
      <c r="C51" s="36" t="str">
        <v>Geen vertragingen of showstoppers</v>
      </c>
      <c r="D51" s="35" t="str">
        <v>Geen vertragingen of showstoppers</v>
      </c>
      <c r="E51" s="35" t="str">
        <v>Geen vertragingen of showstoppers</v>
      </c>
      <c r="F51" s="35" t="str">
        <v>Geen vertragingen of showstoppers</v>
      </c>
      <c r="G51" s="35" t="str">
        <v>Geen vertragingen of showstoppers</v>
      </c>
      <c r="H51" s="35" t="str">
        <v>Geen vertragingen of showstoppers</v>
      </c>
      <c r="I51" s="35" t="str">
        <v>Geen vertragingen of showstoppers</v>
      </c>
      <c r="J51" s="35" t="str">
        <v>Geen vertragingen of showstoppers</v>
      </c>
      <c r="K51" s="35" t="str">
        <v>Geen vertragingen of showstoppers</v>
      </c>
      <c r="L51" s="35" t="str">
        <v>Geen vertragingen of showstoppers</v>
      </c>
      <c r="M51" s="35" t="str">
        <v>Geen vertragingen of showstoppers</v>
      </c>
      <c r="N51" s="35" t="str">
        <v>Geen vertragingen of showstoppers</v>
      </c>
      <c r="O51" s="35" t="str">
        <v>Geen vertragingen of showstoppers</v>
      </c>
      <c r="P51" s="35" t="str">
        <v>Geen vertragingen of showstoppers</v>
      </c>
      <c r="Q51" s="36" t="str">
        <v>Geen vertragingen of showstoppers</v>
      </c>
      <c r="R51" s="36" t="str">
        <v>Geen vertragingen of showstoppers</v>
      </c>
      <c r="S51" s="36" t="str">
        <v>Geen vertragingen of showstoppers</v>
      </c>
      <c r="T51" s="36" t="str">
        <v>Geen vertragingen of showstoppers</v>
      </c>
      <c r="U51" s="36" t="str">
        <v>Geen vertragingen of showstoppers</v>
      </c>
      <c r="V51" s="36" t="str">
        <v>Geen vertragingen of showstoppers</v>
      </c>
      <c r="W51" s="35" t="str">
        <v>Geen vertragingen of showstoppers</v>
      </c>
      <c r="X51" s="35" t="str">
        <v>Geen vertragingen of showstoppers</v>
      </c>
      <c r="Y51" s="35" t="str">
        <v>Geen vertragingen of showstoppers</v>
      </c>
      <c r="Z51" s="35" t="str">
        <v>Geen vertragingen of showstoppers</v>
      </c>
      <c r="AA51" s="35" t="str">
        <v>Geen vertragingen of showstoppers</v>
      </c>
      <c r="AB51" s="35" t="str">
        <v>Geen vertragingen of showstoppers</v>
      </c>
      <c r="AC51" s="35" t="str">
        <v>Geen vertragingen of showstoppers</v>
      </c>
      <c r="AD51" s="35" t="str">
        <v>Geen vertragingen of showstoppers</v>
      </c>
      <c r="AE51" s="37" t="str">
        <v>Geen vertragingen of showstoppers</v>
      </c>
      <c r="AF51" s="35" t="str">
        <v>Geen vertragingen of showstoppers</v>
      </c>
    </row>
    <row r="52" customFormat="false" ht="15" hidden="false" customHeight="false" outlineLevel="0" collapsed="false">
      <c r="A52" s="0" t="str">
        <v>Geen vertragingen of showstoppers</v>
      </c>
      <c r="B52" s="0" t="str">
        <v>Geen vertragingen of showstoppers</v>
      </c>
      <c r="C52" s="36" t="str">
        <v>Geen vertragingen of showstoppers</v>
      </c>
      <c r="D52" s="35" t="str">
        <v>Geen vertragingen of showstoppers</v>
      </c>
      <c r="E52" s="35" t="str">
        <v>Geen vertragingen of showstoppers</v>
      </c>
      <c r="F52" s="35" t="str">
        <v>Geen vertragingen of showstoppers</v>
      </c>
      <c r="G52" s="35" t="str">
        <v>Geen vertragingen of showstoppers</v>
      </c>
      <c r="H52" s="35" t="str">
        <v>Geen vertragingen of showstoppers</v>
      </c>
      <c r="I52" s="35" t="str">
        <v>Geen vertragingen of showstoppers</v>
      </c>
      <c r="J52" s="35" t="str">
        <v>Geen vertragingen of showstoppers</v>
      </c>
      <c r="K52" s="35" t="str">
        <v>Geen vertragingen of showstoppers</v>
      </c>
      <c r="L52" s="35" t="str">
        <v>Geen vertragingen of showstoppers</v>
      </c>
      <c r="M52" s="35" t="str">
        <v>Geen vertragingen of showstoppers</v>
      </c>
      <c r="N52" s="35" t="str">
        <v>Geen vertragingen of showstoppers</v>
      </c>
      <c r="O52" s="35" t="str">
        <v>Geen vertragingen of showstoppers</v>
      </c>
      <c r="P52" s="35" t="str">
        <v>Geen vertragingen of showstoppers</v>
      </c>
      <c r="Q52" s="36" t="str">
        <v>Geen vertragingen of showstoppers</v>
      </c>
      <c r="R52" s="36" t="str">
        <v>Geen vertragingen of showstoppers</v>
      </c>
      <c r="S52" s="36" t="str">
        <v>Geen vertragingen of showstoppers</v>
      </c>
      <c r="T52" s="36" t="str">
        <v>Geen vertragingen of showstoppers</v>
      </c>
      <c r="U52" s="36" t="str">
        <v>Geen vertragingen of showstoppers</v>
      </c>
      <c r="V52" s="36" t="str">
        <v>Geen vertragingen of showstoppers</v>
      </c>
      <c r="W52" s="35" t="str">
        <v>Geen vertragingen of showstoppers</v>
      </c>
      <c r="X52" s="35" t="str">
        <v>Geen vertragingen of showstoppers</v>
      </c>
      <c r="Y52" s="35" t="str">
        <v>Geen vertragingen of showstoppers</v>
      </c>
      <c r="Z52" s="35" t="str">
        <v>Geen vertragingen of showstoppers</v>
      </c>
      <c r="AA52" s="35" t="str">
        <v>Geen vertragingen of showstoppers</v>
      </c>
      <c r="AB52" s="35" t="str">
        <v>Geen vertragingen of showstoppers</v>
      </c>
      <c r="AC52" s="35" t="str">
        <v>Geen vertragingen of showstoppers</v>
      </c>
      <c r="AD52" s="35" t="str">
        <v>Geen vertragingen of showstoppers</v>
      </c>
      <c r="AE52" s="37" t="str">
        <v>Geen vertragingen of showstoppers</v>
      </c>
      <c r="AF52" s="35" t="str">
        <v>Geen vertragingen of showstoppers</v>
      </c>
    </row>
    <row r="53" customFormat="false" ht="15" hidden="false" customHeight="false" outlineLevel="0" collapsed="false">
      <c r="A53" s="0" t="str">
        <v>Geen vertragingen of showstoppers</v>
      </c>
      <c r="B53" s="0" t="str">
        <v>Geen vertragingen of showstoppers</v>
      </c>
      <c r="C53" s="36" t="str">
        <v>Geen vertragingen of showstoppers</v>
      </c>
      <c r="D53" s="35" t="str">
        <v>Geen vertragingen of showstoppers</v>
      </c>
      <c r="E53" s="35" t="str">
        <v>Geen vertragingen of showstoppers</v>
      </c>
      <c r="F53" s="35" t="str">
        <v>Geen vertragingen of showstoppers</v>
      </c>
      <c r="G53" s="35" t="str">
        <v>Geen vertragingen of showstoppers</v>
      </c>
      <c r="H53" s="35" t="str">
        <v>Geen vertragingen of showstoppers</v>
      </c>
      <c r="I53" s="35" t="str">
        <v>Geen vertragingen of showstoppers</v>
      </c>
      <c r="J53" s="35" t="str">
        <v>Geen vertragingen of showstoppers</v>
      </c>
      <c r="K53" s="35" t="str">
        <v>Geen vertragingen of showstoppers</v>
      </c>
      <c r="L53" s="35" t="str">
        <v>Geen vertragingen of showstoppers</v>
      </c>
      <c r="M53" s="35" t="str">
        <v>Geen vertragingen of showstoppers</v>
      </c>
      <c r="N53" s="35" t="str">
        <v>Geen vertragingen of showstoppers</v>
      </c>
      <c r="O53" s="35" t="str">
        <v>Geen vertragingen of showstoppers</v>
      </c>
      <c r="P53" s="35" t="str">
        <v>Geen vertragingen of showstoppers</v>
      </c>
      <c r="Q53" s="36" t="str">
        <v>Geen vertragingen of showstoppers</v>
      </c>
      <c r="R53" s="36" t="str">
        <v>Geen vertragingen of showstoppers</v>
      </c>
      <c r="S53" s="36" t="str">
        <v>Geen vertragingen of showstoppers</v>
      </c>
      <c r="T53" s="36" t="str">
        <v>Geen vertragingen of showstoppers</v>
      </c>
      <c r="U53" s="36" t="str">
        <v>Geen vertragingen of showstoppers</v>
      </c>
      <c r="V53" s="36" t="str">
        <v>Geen vertragingen of showstoppers</v>
      </c>
      <c r="W53" s="35" t="str">
        <v>Geen vertragingen of showstoppers</v>
      </c>
      <c r="X53" s="35" t="str">
        <v>Geen vertragingen of showstoppers</v>
      </c>
      <c r="Y53" s="35" t="str">
        <v>Geen vertragingen of showstoppers</v>
      </c>
      <c r="Z53" s="35" t="str">
        <v>Geen vertragingen of showstoppers</v>
      </c>
      <c r="AA53" s="35" t="str">
        <v>Geen vertragingen of showstoppers</v>
      </c>
      <c r="AB53" s="35" t="str">
        <v>Geen vertragingen of showstoppers</v>
      </c>
      <c r="AC53" s="35" t="str">
        <v>Geen vertragingen of showstoppers</v>
      </c>
      <c r="AD53" s="35" t="str">
        <v>Geen vertragingen of showstoppers</v>
      </c>
      <c r="AE53" s="37" t="str">
        <v>Geen vertragingen of showstoppers</v>
      </c>
      <c r="AF53" s="35" t="str">
        <v>Geen vertragingen of showstoppers</v>
      </c>
    </row>
    <row r="54" customFormat="false" ht="15" hidden="false" customHeight="false" outlineLevel="0" collapsed="false">
      <c r="A54" s="0" t="str">
        <v>Geen vertragingen of showstoppers</v>
      </c>
      <c r="B54" s="0" t="str">
        <v>Geen vertragingen of showstoppers</v>
      </c>
      <c r="C54" s="36" t="str">
        <v>Geen vertragingen of showstoppers</v>
      </c>
      <c r="D54" s="35" t="str">
        <v>Geen vertragingen of showstoppers</v>
      </c>
      <c r="E54" s="35" t="str">
        <v>Geen vertragingen of showstoppers</v>
      </c>
      <c r="F54" s="35" t="str">
        <v>Geen vertragingen of showstoppers</v>
      </c>
      <c r="G54" s="35" t="str">
        <v>Geen vertragingen of showstoppers</v>
      </c>
      <c r="H54" s="35" t="str">
        <v>Geen vertragingen of showstoppers</v>
      </c>
      <c r="I54" s="35" t="str">
        <v>Geen vertragingen of showstoppers</v>
      </c>
      <c r="J54" s="35" t="str">
        <v>Geen vertragingen of showstoppers</v>
      </c>
      <c r="K54" s="35" t="str">
        <v>Geen vertragingen of showstoppers</v>
      </c>
      <c r="L54" s="35" t="str">
        <v>Geen vertragingen of showstoppers</v>
      </c>
      <c r="M54" s="35" t="str">
        <v>Geen vertragingen of showstoppers</v>
      </c>
      <c r="N54" s="35" t="str">
        <v>Geen vertragingen of showstoppers</v>
      </c>
      <c r="O54" s="35" t="str">
        <v>Geen vertragingen of showstoppers</v>
      </c>
      <c r="P54" s="35" t="str">
        <v>Geen vertragingen of showstoppers</v>
      </c>
      <c r="Q54" s="36" t="str">
        <v>Geen vertragingen of showstoppers</v>
      </c>
      <c r="R54" s="36" t="str">
        <v>Geen vertragingen of showstoppers</v>
      </c>
      <c r="S54" s="36" t="str">
        <v>Geen vertragingen of showstoppers</v>
      </c>
      <c r="T54" s="36" t="str">
        <v>Geen vertragingen of showstoppers</v>
      </c>
      <c r="U54" s="36" t="str">
        <v>Geen vertragingen of showstoppers</v>
      </c>
      <c r="V54" s="36" t="str">
        <v>Geen vertragingen of showstoppers</v>
      </c>
      <c r="W54" s="35" t="str">
        <v>Geen vertragingen of showstoppers</v>
      </c>
      <c r="X54" s="35" t="str">
        <v>Geen vertragingen of showstoppers</v>
      </c>
      <c r="Y54" s="35" t="str">
        <v>Geen vertragingen of showstoppers</v>
      </c>
      <c r="Z54" s="35" t="str">
        <v>Geen vertragingen of showstoppers</v>
      </c>
      <c r="AA54" s="35" t="str">
        <v>Geen vertragingen of showstoppers</v>
      </c>
      <c r="AB54" s="35" t="str">
        <v>Geen vertragingen of showstoppers</v>
      </c>
      <c r="AC54" s="35" t="str">
        <v>Geen vertragingen of showstoppers</v>
      </c>
      <c r="AD54" s="35" t="str">
        <v>Geen vertragingen of showstoppers</v>
      </c>
      <c r="AE54" s="37" t="str">
        <v>Geen vertragingen of showstoppers</v>
      </c>
      <c r="AF54" s="35" t="str">
        <v>Geen vertragingen of showstoppers</v>
      </c>
    </row>
    <row r="55" customFormat="false" ht="15" hidden="false" customHeight="false" outlineLevel="0" collapsed="false">
      <c r="A55" s="0" t="str">
        <v>Geen vertragingen of showstoppers</v>
      </c>
      <c r="B55" s="0" t="str">
        <v>Geen vertragingen of showstoppers</v>
      </c>
      <c r="C55" s="36" t="str">
        <v>Geen vertragingen of showstoppers</v>
      </c>
      <c r="D55" s="35" t="str">
        <v>Geen vertragingen of showstoppers</v>
      </c>
      <c r="E55" s="35" t="str">
        <v>Geen vertragingen of showstoppers</v>
      </c>
      <c r="F55" s="35" t="str">
        <v>Geen vertragingen of showstoppers</v>
      </c>
      <c r="G55" s="35" t="str">
        <v>Geen vertragingen of showstoppers</v>
      </c>
      <c r="H55" s="35" t="str">
        <v>Geen vertragingen of showstoppers</v>
      </c>
      <c r="I55" s="35" t="str">
        <v>Geen vertragingen of showstoppers</v>
      </c>
      <c r="J55" s="35" t="str">
        <v>Geen vertragingen of showstoppers</v>
      </c>
      <c r="K55" s="35" t="str">
        <v>Geen vertragingen of showstoppers</v>
      </c>
      <c r="L55" s="35" t="str">
        <v>Geen vertragingen of showstoppers</v>
      </c>
      <c r="M55" s="35" t="str">
        <v>Geen vertragingen of showstoppers</v>
      </c>
      <c r="N55" s="35" t="str">
        <v>Geen vertragingen of showstoppers</v>
      </c>
      <c r="O55" s="35" t="str">
        <v>Geen vertragingen of showstoppers</v>
      </c>
      <c r="P55" s="35" t="str">
        <v>Geen vertragingen of showstoppers</v>
      </c>
      <c r="Q55" s="36" t="str">
        <v>Geen vertragingen of showstoppers</v>
      </c>
      <c r="R55" s="36" t="str">
        <v>Geen vertragingen of showstoppers</v>
      </c>
      <c r="S55" s="36" t="str">
        <v>Geen vertragingen of showstoppers</v>
      </c>
      <c r="T55" s="36" t="str">
        <v>Geen vertragingen of showstoppers</v>
      </c>
      <c r="U55" s="36" t="str">
        <v>Geen vertragingen of showstoppers</v>
      </c>
      <c r="V55" s="36" t="str">
        <v>Geen vertragingen of showstoppers</v>
      </c>
      <c r="W55" s="35" t="str">
        <v>Geen vertragingen of showstoppers</v>
      </c>
      <c r="X55" s="35" t="str">
        <v>Geen vertragingen of showstoppers</v>
      </c>
      <c r="Y55" s="35" t="str">
        <v>Geen vertragingen of showstoppers</v>
      </c>
      <c r="Z55" s="35" t="str">
        <v>Geen vertragingen of showstoppers</v>
      </c>
      <c r="AA55" s="35" t="str">
        <v>Geen vertragingen of showstoppers</v>
      </c>
      <c r="AB55" s="35" t="str">
        <v>Geen vertragingen of showstoppers</v>
      </c>
      <c r="AC55" s="35" t="str">
        <v>Geen vertragingen of showstoppers</v>
      </c>
      <c r="AD55" s="35" t="str">
        <v>Geen vertragingen of showstoppers</v>
      </c>
      <c r="AE55" s="37" t="str">
        <v>Geen vertragingen of showstoppers</v>
      </c>
      <c r="AF55" s="35" t="str">
        <v>Geen vertragingen of showstoppers</v>
      </c>
    </row>
    <row r="56" customFormat="false" ht="15" hidden="false" customHeight="false" outlineLevel="0" collapsed="false">
      <c r="A56" s="0" t="str">
        <v>Geen vertragingen of showstoppers</v>
      </c>
      <c r="B56" s="0" t="str">
        <v>Geen vertragingen of showstoppers</v>
      </c>
      <c r="C56" s="36" t="str">
        <v>Geen vertragingen of showstoppers</v>
      </c>
      <c r="D56" s="35" t="str">
        <v>Geen vertragingen of showstoppers</v>
      </c>
      <c r="E56" s="35" t="str">
        <v>Geen vertragingen of showstoppers</v>
      </c>
      <c r="F56" s="35" t="str">
        <v>Geen vertragingen of showstoppers</v>
      </c>
      <c r="G56" s="35" t="str">
        <v>Geen vertragingen of showstoppers</v>
      </c>
      <c r="H56" s="35" t="str">
        <v>Geen vertragingen of showstoppers</v>
      </c>
      <c r="I56" s="35" t="str">
        <v>Geen vertragingen of showstoppers</v>
      </c>
      <c r="J56" s="35" t="str">
        <v>Geen vertragingen of showstoppers</v>
      </c>
      <c r="K56" s="35" t="str">
        <v>Geen vertragingen of showstoppers</v>
      </c>
      <c r="L56" s="35" t="str">
        <v>Geen vertragingen of showstoppers</v>
      </c>
      <c r="M56" s="35" t="str">
        <v>Geen vertragingen of showstoppers</v>
      </c>
      <c r="N56" s="35" t="str">
        <v>Geen vertragingen of showstoppers</v>
      </c>
      <c r="O56" s="35" t="str">
        <v>Geen vertragingen of showstoppers</v>
      </c>
      <c r="P56" s="35" t="str">
        <v>Geen vertragingen of showstoppers</v>
      </c>
      <c r="Q56" s="36" t="str">
        <v>Geen vertragingen of showstoppers</v>
      </c>
      <c r="R56" s="36" t="str">
        <v>Geen vertragingen of showstoppers</v>
      </c>
      <c r="S56" s="36" t="str">
        <v>Geen vertragingen of showstoppers</v>
      </c>
      <c r="T56" s="36" t="str">
        <v>Geen vertragingen of showstoppers</v>
      </c>
      <c r="U56" s="36" t="str">
        <v>Geen vertragingen of showstoppers</v>
      </c>
      <c r="V56" s="36" t="str">
        <v>Geen vertragingen of showstoppers</v>
      </c>
      <c r="W56" s="35" t="str">
        <v>Geen vertragingen of showstoppers</v>
      </c>
      <c r="X56" s="35" t="str">
        <v>Geen vertragingen of showstoppers</v>
      </c>
      <c r="Y56" s="35" t="str">
        <v>Geen vertragingen of showstoppers</v>
      </c>
      <c r="Z56" s="35" t="str">
        <v>Geen vertragingen of showstoppers</v>
      </c>
      <c r="AA56" s="35" t="str">
        <v>Geen vertragingen of showstoppers</v>
      </c>
      <c r="AB56" s="35" t="str">
        <v>Geen vertragingen of showstoppers</v>
      </c>
      <c r="AC56" s="35" t="str">
        <v>Geen vertragingen of showstoppers</v>
      </c>
      <c r="AD56" s="35" t="str">
        <v>Geen vertragingen of showstoppers</v>
      </c>
      <c r="AE56" s="37" t="str">
        <v>Geen vertragingen of showstoppers</v>
      </c>
      <c r="AF56" s="35" t="str">
        <v>Geen vertragingen of showstoppers</v>
      </c>
    </row>
    <row r="57" customFormat="false" ht="15" hidden="false" customHeight="false" outlineLevel="0" collapsed="false">
      <c r="A57" s="0" t="str">
        <v>Geen vertragingen of showstoppers</v>
      </c>
      <c r="B57" s="0" t="str">
        <v>Geen vertragingen of showstoppers</v>
      </c>
      <c r="C57" s="36" t="str">
        <v>Geen vertragingen of showstoppers</v>
      </c>
      <c r="D57" s="35" t="str">
        <v>Geen vertragingen of showstoppers</v>
      </c>
      <c r="E57" s="35" t="str">
        <v>Geen vertragingen of showstoppers</v>
      </c>
      <c r="F57" s="35" t="str">
        <v>Geen vertragingen of showstoppers</v>
      </c>
      <c r="G57" s="35" t="str">
        <v>Geen vertragingen of showstoppers</v>
      </c>
      <c r="H57" s="35" t="str">
        <v>Geen vertragingen of showstoppers</v>
      </c>
      <c r="I57" s="35" t="str">
        <v>Geen vertragingen of showstoppers</v>
      </c>
      <c r="J57" s="35" t="str">
        <v>Geen vertragingen of showstoppers</v>
      </c>
      <c r="K57" s="35" t="str">
        <v>Geen vertragingen of showstoppers</v>
      </c>
      <c r="L57" s="35" t="str">
        <v>Geen vertragingen of showstoppers</v>
      </c>
      <c r="M57" s="35" t="str">
        <v>Geen vertragingen of showstoppers</v>
      </c>
      <c r="N57" s="35" t="str">
        <v>Geen vertragingen of showstoppers</v>
      </c>
      <c r="O57" s="35" t="str">
        <v>Geen vertragingen of showstoppers</v>
      </c>
      <c r="P57" s="35" t="str">
        <v>Geen vertragingen of showstoppers</v>
      </c>
      <c r="Q57" s="36" t="str">
        <v>Geen vertragingen of showstoppers</v>
      </c>
      <c r="R57" s="36" t="str">
        <v>Geen vertragingen of showstoppers</v>
      </c>
      <c r="S57" s="36" t="str">
        <v>Geen vertragingen of showstoppers</v>
      </c>
      <c r="T57" s="36" t="str">
        <v>Geen vertragingen of showstoppers</v>
      </c>
      <c r="U57" s="36" t="str">
        <v>Geen vertragingen of showstoppers</v>
      </c>
      <c r="V57" s="36" t="str">
        <v>Geen vertragingen of showstoppers</v>
      </c>
      <c r="W57" s="35" t="str">
        <v>Geen vertragingen of showstoppers</v>
      </c>
      <c r="X57" s="35" t="str">
        <v>Geen vertragingen of showstoppers</v>
      </c>
      <c r="Y57" s="35" t="str">
        <v>Geen vertragingen of showstoppers</v>
      </c>
      <c r="Z57" s="35" t="str">
        <v>Geen vertragingen of showstoppers</v>
      </c>
      <c r="AA57" s="35" t="str">
        <v>Geen vertragingen of showstoppers</v>
      </c>
      <c r="AB57" s="35" t="str">
        <v>Geen vertragingen of showstoppers</v>
      </c>
      <c r="AC57" s="35" t="str">
        <v>Geen vertragingen of showstoppers</v>
      </c>
      <c r="AD57" s="35" t="str">
        <v>Geen vertragingen of showstoppers</v>
      </c>
      <c r="AE57" s="37" t="str">
        <v>Geen vertragingen of showstoppers</v>
      </c>
      <c r="AF57" s="35" t="str">
        <v>Geen vertragingen of showstoppers</v>
      </c>
    </row>
    <row r="58" customFormat="false" ht="15" hidden="false" customHeight="false" outlineLevel="0" collapsed="false">
      <c r="A58" s="0" t="str">
        <v>Geen vertragingen of showstoppers</v>
      </c>
      <c r="B58" s="0" t="str">
        <v>Geen vertragingen of showstoppers</v>
      </c>
      <c r="C58" s="36" t="str">
        <v>Geen vertragingen of showstoppers</v>
      </c>
      <c r="D58" s="35" t="str">
        <v>Geen vertragingen of showstoppers</v>
      </c>
      <c r="E58" s="35" t="str">
        <v>Geen vertragingen of showstoppers</v>
      </c>
      <c r="F58" s="35" t="str">
        <v>Geen vertragingen of showstoppers</v>
      </c>
      <c r="G58" s="35" t="str">
        <v>Geen vertragingen of showstoppers</v>
      </c>
      <c r="H58" s="35" t="str">
        <v>Geen vertragingen of showstoppers</v>
      </c>
      <c r="I58" s="35" t="str">
        <v>Geen vertragingen of showstoppers</v>
      </c>
      <c r="J58" s="35" t="str">
        <v>Geen vertragingen of showstoppers</v>
      </c>
      <c r="K58" s="35" t="str">
        <v>Geen vertragingen of showstoppers</v>
      </c>
      <c r="L58" s="35" t="str">
        <v>Geen vertragingen of showstoppers</v>
      </c>
      <c r="M58" s="35" t="str">
        <v>Geen vertragingen of showstoppers</v>
      </c>
      <c r="N58" s="35" t="str">
        <v>Geen vertragingen of showstoppers</v>
      </c>
      <c r="O58" s="35" t="str">
        <v>Geen vertragingen of showstoppers</v>
      </c>
      <c r="P58" s="35" t="str">
        <v>Geen vertragingen of showstoppers</v>
      </c>
      <c r="Q58" s="36" t="str">
        <v>Geen vertragingen of showstoppers</v>
      </c>
      <c r="R58" s="36" t="str">
        <v>Geen vertragingen of showstoppers</v>
      </c>
      <c r="S58" s="36" t="str">
        <v>Geen vertragingen of showstoppers</v>
      </c>
      <c r="T58" s="36" t="str">
        <v>Geen vertragingen of showstoppers</v>
      </c>
      <c r="U58" s="36" t="str">
        <v>Geen vertragingen of showstoppers</v>
      </c>
      <c r="V58" s="36" t="str">
        <v>Geen vertragingen of showstoppers</v>
      </c>
      <c r="W58" s="35" t="str">
        <v>Geen vertragingen of showstoppers</v>
      </c>
      <c r="X58" s="35" t="str">
        <v>Geen vertragingen of showstoppers</v>
      </c>
      <c r="Y58" s="35" t="str">
        <v>Geen vertragingen of showstoppers</v>
      </c>
      <c r="Z58" s="35" t="str">
        <v>Geen vertragingen of showstoppers</v>
      </c>
      <c r="AA58" s="35" t="str">
        <v>Geen vertragingen of showstoppers</v>
      </c>
      <c r="AB58" s="35" t="str">
        <v>Geen vertragingen of showstoppers</v>
      </c>
      <c r="AC58" s="35" t="str">
        <v>Geen vertragingen of showstoppers</v>
      </c>
      <c r="AD58" s="35" t="str">
        <v>Geen vertragingen of showstoppers</v>
      </c>
      <c r="AE58" s="37" t="str">
        <v>Geen vertragingen of showstoppers</v>
      </c>
      <c r="AF58" s="35" t="str">
        <v>Geen vertragingen of showstoppers</v>
      </c>
    </row>
    <row r="59" customFormat="false" ht="15" hidden="false" customHeight="false" outlineLevel="0" collapsed="false">
      <c r="A59" s="0" t="str">
        <v>Geen vertragingen of showstoppers</v>
      </c>
      <c r="B59" s="0" t="str">
        <v>Geen vertragingen of showstoppers</v>
      </c>
      <c r="C59" s="36" t="str">
        <v>Geen vertragingen of showstoppers</v>
      </c>
      <c r="D59" s="35" t="str">
        <v>Geen vertragingen of showstoppers</v>
      </c>
      <c r="E59" s="35" t="str">
        <v>Geen vertragingen of showstoppers</v>
      </c>
      <c r="F59" s="35" t="str">
        <v>Geen vertragingen of showstoppers</v>
      </c>
      <c r="G59" s="35" t="str">
        <v>Geen vertragingen of showstoppers</v>
      </c>
      <c r="H59" s="35" t="str">
        <v>Geen vertragingen of showstoppers</v>
      </c>
      <c r="I59" s="35" t="str">
        <v>Geen vertragingen of showstoppers</v>
      </c>
      <c r="J59" s="35" t="str">
        <v>Geen vertragingen of showstoppers</v>
      </c>
      <c r="K59" s="35" t="str">
        <v>Geen vertragingen of showstoppers</v>
      </c>
      <c r="L59" s="35" t="str">
        <v>Geen vertragingen of showstoppers</v>
      </c>
      <c r="M59" s="35" t="str">
        <v>Geen vertragingen of showstoppers</v>
      </c>
      <c r="N59" s="35" t="str">
        <v>Geen vertragingen of showstoppers</v>
      </c>
      <c r="O59" s="35" t="str">
        <v>Geen vertragingen of showstoppers</v>
      </c>
      <c r="P59" s="35" t="str">
        <v>Geen vertragingen of showstoppers</v>
      </c>
      <c r="Q59" s="36" t="str">
        <v>Geen vertragingen of showstoppers</v>
      </c>
      <c r="R59" s="36" t="str">
        <v>Geen vertragingen of showstoppers</v>
      </c>
      <c r="S59" s="36" t="str">
        <v>Geen vertragingen of showstoppers</v>
      </c>
      <c r="T59" s="36" t="str">
        <v>Geen vertragingen of showstoppers</v>
      </c>
      <c r="U59" s="36" t="str">
        <v>Geen vertragingen of showstoppers</v>
      </c>
      <c r="V59" s="36" t="str">
        <v>Geen vertragingen of showstoppers</v>
      </c>
      <c r="W59" s="35" t="str">
        <v>Geen vertragingen of showstoppers</v>
      </c>
      <c r="X59" s="35" t="str">
        <v>Geen vertragingen of showstoppers</v>
      </c>
      <c r="Y59" s="35" t="str">
        <v>Geen vertragingen of showstoppers</v>
      </c>
      <c r="Z59" s="35" t="str">
        <v>Geen vertragingen of showstoppers</v>
      </c>
      <c r="AA59" s="35" t="str">
        <v>Geen vertragingen of showstoppers</v>
      </c>
      <c r="AB59" s="35" t="str">
        <v>Geen vertragingen of showstoppers</v>
      </c>
      <c r="AC59" s="35" t="str">
        <v>Geen vertragingen of showstoppers</v>
      </c>
      <c r="AD59" s="35" t="str">
        <v>Geen vertragingen of showstoppers</v>
      </c>
      <c r="AE59" s="37" t="str">
        <v>Geen vertragingen of showstoppers</v>
      </c>
      <c r="AF59" s="35" t="str">
        <v>Geen vertragingen of showstoppers</v>
      </c>
    </row>
    <row r="60" customFormat="false" ht="15" hidden="false" customHeight="false" outlineLevel="0" collapsed="false">
      <c r="A60" s="0" t="str">
        <v>Geen vertragingen of showstoppers</v>
      </c>
      <c r="B60" s="0" t="str">
        <v>Geen vertragingen of showstoppers</v>
      </c>
      <c r="C60" s="36" t="str">
        <v>Geen vertragingen of showstoppers</v>
      </c>
      <c r="D60" s="35" t="str">
        <v>Geen vertragingen of showstoppers</v>
      </c>
      <c r="E60" s="35" t="str">
        <v>Geen vertragingen of showstoppers</v>
      </c>
      <c r="F60" s="35" t="str">
        <v>Geen vertragingen of showstoppers</v>
      </c>
      <c r="G60" s="35" t="str">
        <v>Geen vertragingen of showstoppers</v>
      </c>
      <c r="H60" s="35" t="str">
        <v>Geen vertragingen of showstoppers</v>
      </c>
      <c r="I60" s="35" t="str">
        <v>Geen vertragingen of showstoppers</v>
      </c>
      <c r="J60" s="35" t="str">
        <v>Geen vertragingen of showstoppers</v>
      </c>
      <c r="K60" s="35" t="str">
        <v>Geen vertragingen of showstoppers</v>
      </c>
      <c r="L60" s="35" t="str">
        <v>Geen vertragingen of showstoppers</v>
      </c>
      <c r="M60" s="35" t="str">
        <v>Geen vertragingen of showstoppers</v>
      </c>
      <c r="N60" s="35" t="str">
        <v>Geen vertragingen of showstoppers</v>
      </c>
      <c r="O60" s="35" t="str">
        <v>Geen vertragingen of showstoppers</v>
      </c>
      <c r="P60" s="35" t="str">
        <v>Geen vertragingen of showstoppers</v>
      </c>
      <c r="Q60" s="36" t="str">
        <v>Geen vertragingen of showstoppers</v>
      </c>
      <c r="R60" s="36" t="str">
        <v>Geen vertragingen of showstoppers</v>
      </c>
      <c r="S60" s="36" t="str">
        <v>Geen vertragingen of showstoppers</v>
      </c>
      <c r="T60" s="36" t="str">
        <v>Geen vertragingen of showstoppers</v>
      </c>
      <c r="U60" s="36" t="str">
        <v>Geen vertragingen of showstoppers</v>
      </c>
      <c r="V60" s="36" t="str">
        <v>Geen vertragingen of showstoppers</v>
      </c>
      <c r="W60" s="35" t="str">
        <v>Geen vertragingen of showstoppers</v>
      </c>
      <c r="X60" s="35" t="str">
        <v>Geen vertragingen of showstoppers</v>
      </c>
      <c r="Y60" s="35" t="str">
        <v>Geen vertragingen of showstoppers</v>
      </c>
      <c r="Z60" s="35" t="str">
        <v>Geen vertragingen of showstoppers</v>
      </c>
      <c r="AA60" s="35" t="str">
        <v>Geen vertragingen of showstoppers</v>
      </c>
      <c r="AB60" s="35" t="str">
        <v>Geen vertragingen of showstoppers</v>
      </c>
      <c r="AC60" s="35" t="str">
        <v>Geen vertragingen of showstoppers</v>
      </c>
      <c r="AD60" s="35" t="str">
        <v>Geen vertragingen of showstoppers</v>
      </c>
      <c r="AE60" s="37" t="str">
        <v>Geen vertragingen of showstoppers</v>
      </c>
      <c r="AF60" s="35" t="str">
        <v>Geen vertragingen of showstoppers</v>
      </c>
    </row>
    <row r="61" customFormat="false" ht="15" hidden="false" customHeight="false" outlineLevel="0" collapsed="false">
      <c r="A61" s="0" t="str">
        <v>Geen vertragingen of showstoppers</v>
      </c>
      <c r="B61" s="0" t="str">
        <v>Geen vertragingen of showstoppers</v>
      </c>
      <c r="C61" s="36" t="str">
        <v>Geen vertragingen of showstoppers</v>
      </c>
      <c r="D61" s="35" t="str">
        <v>Geen vertragingen of showstoppers</v>
      </c>
      <c r="E61" s="35" t="str">
        <v>Geen vertragingen of showstoppers</v>
      </c>
      <c r="F61" s="35" t="str">
        <v>Geen vertragingen of showstoppers</v>
      </c>
      <c r="G61" s="35" t="str">
        <v>Geen vertragingen of showstoppers</v>
      </c>
      <c r="H61" s="35" t="str">
        <v>Geen vertragingen of showstoppers</v>
      </c>
      <c r="I61" s="35" t="str">
        <v>Geen vertragingen of showstoppers</v>
      </c>
      <c r="J61" s="35" t="str">
        <v>Geen vertragingen of showstoppers</v>
      </c>
      <c r="K61" s="35" t="str">
        <v>Geen vertragingen of showstoppers</v>
      </c>
      <c r="L61" s="35" t="str">
        <v>Geen vertragingen of showstoppers</v>
      </c>
      <c r="M61" s="35" t="str">
        <v>Geen vertragingen of showstoppers</v>
      </c>
      <c r="N61" s="35" t="str">
        <v>Geen vertragingen of showstoppers</v>
      </c>
      <c r="O61" s="35" t="str">
        <v>Geen vertragingen of showstoppers</v>
      </c>
      <c r="P61" s="35" t="str">
        <v>Geen vertragingen of showstoppers</v>
      </c>
      <c r="Q61" s="36" t="str">
        <v>Geen vertragingen of showstoppers</v>
      </c>
      <c r="R61" s="36" t="str">
        <v>Geen vertragingen of showstoppers</v>
      </c>
      <c r="S61" s="36" t="str">
        <v>Geen vertragingen of showstoppers</v>
      </c>
      <c r="T61" s="36" t="str">
        <v>Geen vertragingen of showstoppers</v>
      </c>
      <c r="U61" s="36" t="str">
        <v>Geen vertragingen of showstoppers</v>
      </c>
      <c r="V61" s="36" t="str">
        <v>Geen vertragingen of showstoppers</v>
      </c>
      <c r="W61" s="35" t="str">
        <v>Geen vertragingen of showstoppers</v>
      </c>
      <c r="X61" s="35" t="str">
        <v>Geen vertragingen of showstoppers</v>
      </c>
      <c r="Y61" s="35" t="str">
        <v>Geen vertragingen of showstoppers</v>
      </c>
      <c r="Z61" s="35" t="str">
        <v>Geen vertragingen of showstoppers</v>
      </c>
      <c r="AA61" s="35" t="str">
        <v>Geen vertragingen of showstoppers</v>
      </c>
      <c r="AB61" s="35" t="str">
        <v>Geen vertragingen of showstoppers</v>
      </c>
      <c r="AC61" s="35" t="str">
        <v>Geen vertragingen of showstoppers</v>
      </c>
      <c r="AD61" s="35" t="str">
        <v>Geen vertragingen of showstoppers</v>
      </c>
      <c r="AE61" s="37" t="str">
        <v>Geen vertragingen of showstoppers</v>
      </c>
      <c r="AF61" s="35" t="str">
        <v>Geen vertragingen of showstoppers</v>
      </c>
    </row>
    <row r="62" customFormat="false" ht="15" hidden="false" customHeight="false" outlineLevel="0" collapsed="false">
      <c r="A62" s="0" t="str">
        <v>Geen vertragingen of showstoppers</v>
      </c>
      <c r="B62" s="0" t="str">
        <v>Geen vertragingen of showstoppers</v>
      </c>
      <c r="C62" s="36" t="str">
        <v>Geen vertragingen of showstoppers</v>
      </c>
      <c r="D62" s="35" t="str">
        <v>Geen vertragingen of showstoppers</v>
      </c>
      <c r="E62" s="35" t="str">
        <v>Geen vertragingen of showstoppers</v>
      </c>
      <c r="F62" s="35" t="str">
        <v>Geen vertragingen of showstoppers</v>
      </c>
      <c r="G62" s="35" t="str">
        <v>Geen vertragingen of showstoppers</v>
      </c>
      <c r="H62" s="35" t="str">
        <v>Geen vertragingen of showstoppers</v>
      </c>
      <c r="I62" s="35" t="str">
        <v>Geen vertragingen of showstoppers</v>
      </c>
      <c r="J62" s="35" t="str">
        <v>Geen vertragingen of showstoppers</v>
      </c>
      <c r="K62" s="35" t="str">
        <v>Geen vertragingen of showstoppers</v>
      </c>
      <c r="L62" s="35" t="str">
        <v>Geen vertragingen of showstoppers</v>
      </c>
      <c r="M62" s="35" t="str">
        <v>Geen vertragingen of showstoppers</v>
      </c>
      <c r="N62" s="35" t="str">
        <v>Geen vertragingen of showstoppers</v>
      </c>
      <c r="O62" s="35" t="str">
        <v>Geen vertragingen of showstoppers</v>
      </c>
      <c r="P62" s="35" t="str">
        <v>Geen vertragingen of showstoppers</v>
      </c>
      <c r="Q62" s="36" t="str">
        <v>Geen vertragingen of showstoppers</v>
      </c>
      <c r="R62" s="36" t="str">
        <v>Geen vertragingen of showstoppers</v>
      </c>
      <c r="S62" s="36" t="str">
        <v>Geen vertragingen of showstoppers</v>
      </c>
      <c r="T62" s="36" t="str">
        <v>Geen vertragingen of showstoppers</v>
      </c>
      <c r="U62" s="36" t="str">
        <v>Geen vertragingen of showstoppers</v>
      </c>
      <c r="V62" s="36" t="str">
        <v>Geen vertragingen of showstoppers</v>
      </c>
      <c r="W62" s="35" t="str">
        <v>Geen vertragingen of showstoppers</v>
      </c>
      <c r="X62" s="35" t="str">
        <v>Geen vertragingen of showstoppers</v>
      </c>
      <c r="Y62" s="35" t="str">
        <v>Geen vertragingen of showstoppers</v>
      </c>
      <c r="Z62" s="35" t="str">
        <v>Geen vertragingen of showstoppers</v>
      </c>
      <c r="AA62" s="35" t="str">
        <v>Geen vertragingen of showstoppers</v>
      </c>
      <c r="AB62" s="35" t="str">
        <v>Geen vertragingen of showstoppers</v>
      </c>
      <c r="AC62" s="35" t="str">
        <v>Geen vertragingen of showstoppers</v>
      </c>
      <c r="AD62" s="35" t="str">
        <v>Geen vertragingen of showstoppers</v>
      </c>
      <c r="AE62" s="37" t="str">
        <v>Geen vertragingen of showstoppers</v>
      </c>
      <c r="AF62" s="35" t="str">
        <v>Geen vertragingen of showstoppers</v>
      </c>
    </row>
    <row r="63" customFormat="false" ht="15" hidden="false" customHeight="false" outlineLevel="0" collapsed="false">
      <c r="A63" s="0" t="str">
        <v>Geen vertragingen of showstoppers</v>
      </c>
      <c r="B63" s="0" t="str">
        <v>Geen vertragingen of showstoppers</v>
      </c>
      <c r="C63" s="36" t="str">
        <v>Geen vertragingen of showstoppers</v>
      </c>
      <c r="D63" s="35" t="str">
        <v>Geen vertragingen of showstoppers</v>
      </c>
      <c r="E63" s="35" t="str">
        <v>Geen vertragingen of showstoppers</v>
      </c>
      <c r="F63" s="35" t="str">
        <v>Geen vertragingen of showstoppers</v>
      </c>
      <c r="G63" s="35" t="str">
        <v>Geen vertragingen of showstoppers</v>
      </c>
      <c r="H63" s="35" t="str">
        <v>Geen vertragingen of showstoppers</v>
      </c>
      <c r="I63" s="35" t="str">
        <v>Geen vertragingen of showstoppers</v>
      </c>
      <c r="J63" s="35" t="str">
        <v>Geen vertragingen of showstoppers</v>
      </c>
      <c r="K63" s="35" t="str">
        <v>Geen vertragingen of showstoppers</v>
      </c>
      <c r="L63" s="35" t="str">
        <v>Geen vertragingen of showstoppers</v>
      </c>
      <c r="M63" s="35" t="str">
        <v>Geen vertragingen of showstoppers</v>
      </c>
      <c r="N63" s="35" t="str">
        <v>Geen vertragingen of showstoppers</v>
      </c>
      <c r="O63" s="35" t="str">
        <v>Geen vertragingen of showstoppers</v>
      </c>
      <c r="P63" s="35" t="str">
        <v>Geen vertragingen of showstoppers</v>
      </c>
      <c r="Q63" s="36" t="str">
        <v>Geen vertragingen of showstoppers</v>
      </c>
      <c r="R63" s="36" t="str">
        <v>Geen vertragingen of showstoppers</v>
      </c>
      <c r="S63" s="36" t="str">
        <v>Geen vertragingen of showstoppers</v>
      </c>
      <c r="T63" s="36" t="str">
        <v>Geen vertragingen of showstoppers</v>
      </c>
      <c r="U63" s="36" t="str">
        <v>Geen vertragingen of showstoppers</v>
      </c>
      <c r="V63" s="36" t="str">
        <v>Geen vertragingen of showstoppers</v>
      </c>
      <c r="W63" s="35" t="str">
        <v>Geen vertragingen of showstoppers</v>
      </c>
      <c r="X63" s="35" t="str">
        <v>Geen vertragingen of showstoppers</v>
      </c>
      <c r="Y63" s="35" t="str">
        <v>Geen vertragingen of showstoppers</v>
      </c>
      <c r="Z63" s="35" t="str">
        <v>Geen vertragingen of showstoppers</v>
      </c>
      <c r="AA63" s="35" t="str">
        <v>Geen vertragingen of showstoppers</v>
      </c>
      <c r="AB63" s="35" t="str">
        <v>Geen vertragingen of showstoppers</v>
      </c>
      <c r="AC63" s="35" t="str">
        <v>Geen vertragingen of showstoppers</v>
      </c>
      <c r="AD63" s="35" t="str">
        <v>Geen vertragingen of showstoppers</v>
      </c>
      <c r="AE63" s="37" t="str">
        <v>Geen vertragingen of showstoppers</v>
      </c>
      <c r="AF63" s="35" t="str">
        <v>Geen vertragingen of showstoppers</v>
      </c>
    </row>
    <row r="64" customFormat="false" ht="15" hidden="false" customHeight="false" outlineLevel="0" collapsed="false">
      <c r="A64" s="0" t="str">
        <v>Geen vertragingen of showstoppers</v>
      </c>
      <c r="B64" s="0" t="str">
        <v>Geen vertragingen of showstoppers</v>
      </c>
      <c r="C64" s="36" t="str">
        <v>Geen vertragingen of showstoppers</v>
      </c>
      <c r="D64" s="35" t="str">
        <v>Geen vertragingen of showstoppers</v>
      </c>
      <c r="E64" s="35" t="str">
        <v>Geen vertragingen of showstoppers</v>
      </c>
      <c r="F64" s="35" t="str">
        <v>Geen vertragingen of showstoppers</v>
      </c>
      <c r="G64" s="35" t="str">
        <v>Geen vertragingen of showstoppers</v>
      </c>
      <c r="H64" s="35" t="str">
        <v>Geen vertragingen of showstoppers</v>
      </c>
      <c r="I64" s="35" t="str">
        <v>Geen vertragingen of showstoppers</v>
      </c>
      <c r="J64" s="35" t="str">
        <v>Geen vertragingen of showstoppers</v>
      </c>
      <c r="K64" s="35" t="str">
        <v>Geen vertragingen of showstoppers</v>
      </c>
      <c r="L64" s="35" t="str">
        <v>Geen vertragingen of showstoppers</v>
      </c>
      <c r="M64" s="35" t="str">
        <v>Geen vertragingen of showstoppers</v>
      </c>
      <c r="N64" s="35" t="str">
        <v>Geen vertragingen of showstoppers</v>
      </c>
      <c r="O64" s="35" t="str">
        <v>Geen vertragingen of showstoppers</v>
      </c>
      <c r="P64" s="35" t="str">
        <v>Geen vertragingen of showstoppers</v>
      </c>
      <c r="Q64" s="36" t="str">
        <v>Geen vertragingen of showstoppers</v>
      </c>
      <c r="R64" s="36" t="str">
        <v>Geen vertragingen of showstoppers</v>
      </c>
      <c r="S64" s="36" t="str">
        <v>Geen vertragingen of showstoppers</v>
      </c>
      <c r="T64" s="36" t="str">
        <v>Geen vertragingen of showstoppers</v>
      </c>
      <c r="U64" s="36" t="str">
        <v>Geen vertragingen of showstoppers</v>
      </c>
      <c r="V64" s="36" t="str">
        <v>Geen vertragingen of showstoppers</v>
      </c>
      <c r="W64" s="35" t="str">
        <v>Geen vertragingen of showstoppers</v>
      </c>
      <c r="X64" s="35" t="str">
        <v>Geen vertragingen of showstoppers</v>
      </c>
      <c r="Y64" s="35" t="str">
        <v>Geen vertragingen of showstoppers</v>
      </c>
      <c r="Z64" s="35" t="str">
        <v>Geen vertragingen of showstoppers</v>
      </c>
      <c r="AA64" s="35" t="str">
        <v>Geen vertragingen of showstoppers</v>
      </c>
      <c r="AB64" s="35" t="str">
        <v>Geen vertragingen of showstoppers</v>
      </c>
      <c r="AC64" s="35" t="str">
        <v>Geen vertragingen of showstoppers</v>
      </c>
      <c r="AD64" s="35" t="str">
        <v>Geen vertragingen of showstoppers</v>
      </c>
      <c r="AE64" s="37" t="str">
        <v>Geen vertragingen of showstoppers</v>
      </c>
      <c r="AF64" s="35" t="str">
        <v>Geen vertragingen of showstoppers</v>
      </c>
    </row>
    <row r="65" customFormat="false" ht="15" hidden="false" customHeight="false" outlineLevel="0" collapsed="false">
      <c r="A65" s="0" t="str">
        <v>Geen vertragingen of showstoppers</v>
      </c>
      <c r="B65" s="0" t="str">
        <v>Geen vertragingen of showstoppers</v>
      </c>
      <c r="C65" s="36" t="str">
        <v>Geen vertragingen of showstoppers</v>
      </c>
      <c r="D65" s="35" t="str">
        <v>Geen vertragingen of showstoppers</v>
      </c>
      <c r="E65" s="35" t="str">
        <v>Geen vertragingen of showstoppers</v>
      </c>
      <c r="F65" s="35" t="str">
        <v>Geen vertragingen of showstoppers</v>
      </c>
      <c r="G65" s="35" t="str">
        <v>Geen vertragingen of showstoppers</v>
      </c>
      <c r="H65" s="35" t="str">
        <v>Geen vertragingen of showstoppers</v>
      </c>
      <c r="I65" s="35" t="str">
        <v>Geen vertragingen of showstoppers</v>
      </c>
      <c r="J65" s="35" t="str">
        <v>Geen vertragingen of showstoppers</v>
      </c>
      <c r="K65" s="35" t="str">
        <v>Geen vertragingen of showstoppers</v>
      </c>
      <c r="L65" s="35" t="str">
        <v>Geen vertragingen of showstoppers</v>
      </c>
      <c r="M65" s="35" t="str">
        <v>Geen vertragingen of showstoppers</v>
      </c>
      <c r="N65" s="35" t="str">
        <v>Geen vertragingen of showstoppers</v>
      </c>
      <c r="O65" s="35" t="str">
        <v>Geen vertragingen of showstoppers</v>
      </c>
      <c r="P65" s="35" t="str">
        <v>Geen vertragingen of showstoppers</v>
      </c>
      <c r="Q65" s="36" t="str">
        <v>Geen vertragingen of showstoppers</v>
      </c>
      <c r="R65" s="36" t="str">
        <v>Geen vertragingen of showstoppers</v>
      </c>
      <c r="S65" s="36" t="str">
        <v>Geen vertragingen of showstoppers</v>
      </c>
      <c r="T65" s="36" t="str">
        <v>Geen vertragingen of showstoppers</v>
      </c>
      <c r="U65" s="36" t="str">
        <v>Geen vertragingen of showstoppers</v>
      </c>
      <c r="V65" s="36" t="str">
        <v>Geen vertragingen of showstoppers</v>
      </c>
      <c r="W65" s="35" t="str">
        <v>Geen vertragingen of showstoppers</v>
      </c>
      <c r="X65" s="35" t="str">
        <v>Geen vertragingen of showstoppers</v>
      </c>
      <c r="Y65" s="35" t="str">
        <v>Geen vertragingen of showstoppers</v>
      </c>
      <c r="Z65" s="35" t="str">
        <v>Geen vertragingen of showstoppers</v>
      </c>
      <c r="AA65" s="35" t="str">
        <v>Geen vertragingen of showstoppers</v>
      </c>
      <c r="AB65" s="35" t="str">
        <v>Geen vertragingen of showstoppers</v>
      </c>
      <c r="AC65" s="35" t="str">
        <v>Geen vertragingen of showstoppers</v>
      </c>
      <c r="AD65" s="35" t="str">
        <v>Geen vertragingen of showstoppers</v>
      </c>
      <c r="AE65" s="37" t="str">
        <v>Geen vertragingen of showstoppers</v>
      </c>
      <c r="AF65" s="35" t="str">
        <v>Geen vertragingen of showstoppers</v>
      </c>
    </row>
    <row r="66" customFormat="false" ht="15" hidden="false" customHeight="false" outlineLevel="0" collapsed="false">
      <c r="A66" s="0" t="str">
        <v>Geen vertragingen of showstoppers</v>
      </c>
      <c r="B66" s="0" t="str">
        <v>Geen vertragingen of showstoppers</v>
      </c>
      <c r="C66" s="36" t="str">
        <v>Geen vertragingen of showstoppers</v>
      </c>
      <c r="D66" s="35" t="str">
        <v>Geen vertragingen of showstoppers</v>
      </c>
      <c r="E66" s="35" t="str">
        <v>Geen vertragingen of showstoppers</v>
      </c>
      <c r="F66" s="35" t="str">
        <v>Geen vertragingen of showstoppers</v>
      </c>
      <c r="G66" s="35" t="str">
        <v>Geen vertragingen of showstoppers</v>
      </c>
      <c r="H66" s="35" t="str">
        <v>Geen vertragingen of showstoppers</v>
      </c>
      <c r="I66" s="35" t="str">
        <v>Geen vertragingen of showstoppers</v>
      </c>
      <c r="J66" s="35" t="str">
        <v>Geen vertragingen of showstoppers</v>
      </c>
      <c r="K66" s="35" t="str">
        <v>Geen vertragingen of showstoppers</v>
      </c>
      <c r="L66" s="35" t="str">
        <v>Geen vertragingen of showstoppers</v>
      </c>
      <c r="M66" s="35" t="str">
        <v>Geen vertragingen of showstoppers</v>
      </c>
      <c r="N66" s="35" t="str">
        <v>Geen vertragingen of showstoppers</v>
      </c>
      <c r="O66" s="35" t="str">
        <v>Geen vertragingen of showstoppers</v>
      </c>
      <c r="P66" s="35" t="str">
        <v>Geen vertragingen of showstoppers</v>
      </c>
      <c r="Q66" s="36" t="str">
        <v>Geen vertragingen of showstoppers</v>
      </c>
      <c r="R66" s="36" t="str">
        <v>Geen vertragingen of showstoppers</v>
      </c>
      <c r="S66" s="36" t="str">
        <v>Geen vertragingen of showstoppers</v>
      </c>
      <c r="T66" s="36" t="str">
        <v>Geen vertragingen of showstoppers</v>
      </c>
      <c r="U66" s="36" t="str">
        <v>Geen vertragingen of showstoppers</v>
      </c>
      <c r="V66" s="36" t="str">
        <v>Geen vertragingen of showstoppers</v>
      </c>
      <c r="W66" s="35" t="str">
        <v>Geen vertragingen of showstoppers</v>
      </c>
      <c r="X66" s="35" t="str">
        <v>Geen vertragingen of showstoppers</v>
      </c>
      <c r="Y66" s="35" t="str">
        <v>Geen vertragingen of showstoppers</v>
      </c>
      <c r="Z66" s="35" t="str">
        <v>Geen vertragingen of showstoppers</v>
      </c>
      <c r="AA66" s="35" t="str">
        <v>Geen vertragingen of showstoppers</v>
      </c>
      <c r="AB66" s="35" t="str">
        <v>Geen vertragingen of showstoppers</v>
      </c>
      <c r="AC66" s="35" t="str">
        <v>Geen vertragingen of showstoppers</v>
      </c>
      <c r="AD66" s="35" t="str">
        <v>Geen vertragingen of showstoppers</v>
      </c>
      <c r="AE66" s="37" t="str">
        <v>Geen vertragingen of showstoppers</v>
      </c>
      <c r="AF66" s="35" t="str">
        <v>Geen vertragingen of showstoppers</v>
      </c>
    </row>
    <row r="67" customFormat="false" ht="15" hidden="false" customHeight="false" outlineLevel="0" collapsed="false">
      <c r="A67" s="0" t="str">
        <v>Geen vertragingen of showstoppers</v>
      </c>
      <c r="B67" s="0" t="str">
        <v>Geen vertragingen of showstoppers</v>
      </c>
      <c r="C67" s="36" t="str">
        <v>Geen vertragingen of showstoppers</v>
      </c>
      <c r="D67" s="35" t="str">
        <v>Geen vertragingen of showstoppers</v>
      </c>
      <c r="E67" s="35" t="str">
        <v>Geen vertragingen of showstoppers</v>
      </c>
      <c r="F67" s="35" t="str">
        <v>Geen vertragingen of showstoppers</v>
      </c>
      <c r="G67" s="35" t="str">
        <v>Geen vertragingen of showstoppers</v>
      </c>
      <c r="H67" s="35" t="str">
        <v>Geen vertragingen of showstoppers</v>
      </c>
      <c r="I67" s="35" t="str">
        <v>Geen vertragingen of showstoppers</v>
      </c>
      <c r="J67" s="35" t="str">
        <v>Geen vertragingen of showstoppers</v>
      </c>
      <c r="K67" s="35" t="str">
        <v>Geen vertragingen of showstoppers</v>
      </c>
      <c r="L67" s="35" t="str">
        <v>Geen vertragingen of showstoppers</v>
      </c>
      <c r="M67" s="35" t="str">
        <v>Geen vertragingen of showstoppers</v>
      </c>
      <c r="N67" s="35" t="str">
        <v>Geen vertragingen of showstoppers</v>
      </c>
      <c r="O67" s="35" t="str">
        <v>Geen vertragingen of showstoppers</v>
      </c>
      <c r="P67" s="35" t="str">
        <v>Geen vertragingen of showstoppers</v>
      </c>
      <c r="Q67" s="36" t="str">
        <v>Geen vertragingen of showstoppers</v>
      </c>
      <c r="R67" s="36" t="str">
        <v>Geen vertragingen of showstoppers</v>
      </c>
      <c r="S67" s="36" t="str">
        <v>Geen vertragingen of showstoppers</v>
      </c>
      <c r="T67" s="36" t="str">
        <v>Geen vertragingen of showstoppers</v>
      </c>
      <c r="U67" s="36" t="str">
        <v>Geen vertragingen of showstoppers</v>
      </c>
      <c r="V67" s="36" t="str">
        <v>Geen vertragingen of showstoppers</v>
      </c>
      <c r="W67" s="35" t="str">
        <v>Geen vertragingen of showstoppers</v>
      </c>
      <c r="X67" s="35" t="str">
        <v>Geen vertragingen of showstoppers</v>
      </c>
      <c r="Y67" s="35" t="str">
        <v>Geen vertragingen of showstoppers</v>
      </c>
      <c r="Z67" s="35" t="str">
        <v>Geen vertragingen of showstoppers</v>
      </c>
      <c r="AA67" s="35" t="str">
        <v>Geen vertragingen of showstoppers</v>
      </c>
      <c r="AB67" s="35" t="str">
        <v>Geen vertragingen of showstoppers</v>
      </c>
      <c r="AC67" s="35" t="str">
        <v>Geen vertragingen of showstoppers</v>
      </c>
      <c r="AD67" s="35" t="str">
        <v>Geen vertragingen of showstoppers</v>
      </c>
      <c r="AE67" s="37" t="str">
        <v>Geen vertragingen of showstoppers</v>
      </c>
      <c r="AF67" s="35" t="str">
        <v>Geen vertragingen of showstoppers</v>
      </c>
    </row>
    <row r="68" customFormat="false" ht="15" hidden="false" customHeight="false" outlineLevel="0" collapsed="false">
      <c r="A68" s="0" t="str">
        <v>Geen vertragingen of showstoppers</v>
      </c>
      <c r="B68" s="0" t="str">
        <v>Geen vertragingen of showstoppers</v>
      </c>
      <c r="C68" s="36" t="str">
        <v>Geen vertragingen of showstoppers</v>
      </c>
      <c r="D68" s="35" t="str">
        <v>Geen vertragingen of showstoppers</v>
      </c>
      <c r="E68" s="35" t="str">
        <v>Geen vertragingen of showstoppers</v>
      </c>
      <c r="F68" s="35" t="str">
        <v>Geen vertragingen of showstoppers</v>
      </c>
      <c r="G68" s="35" t="str">
        <v>Geen vertragingen of showstoppers</v>
      </c>
      <c r="H68" s="35" t="str">
        <v>Geen vertragingen of showstoppers</v>
      </c>
      <c r="I68" s="35" t="str">
        <v>Geen vertragingen of showstoppers</v>
      </c>
      <c r="J68" s="35" t="str">
        <v>Geen vertragingen of showstoppers</v>
      </c>
      <c r="K68" s="35" t="str">
        <v>Geen vertragingen of showstoppers</v>
      </c>
      <c r="L68" s="35" t="str">
        <v>Geen vertragingen of showstoppers</v>
      </c>
      <c r="M68" s="35" t="str">
        <v>Geen vertragingen of showstoppers</v>
      </c>
      <c r="N68" s="35" t="str">
        <v>Geen vertragingen of showstoppers</v>
      </c>
      <c r="O68" s="35" t="str">
        <v>Geen vertragingen of showstoppers</v>
      </c>
      <c r="P68" s="35" t="str">
        <v>Geen vertragingen of showstoppers</v>
      </c>
      <c r="Q68" s="36" t="str">
        <v>Geen vertragingen of showstoppers</v>
      </c>
      <c r="R68" s="36" t="str">
        <v>Geen vertragingen of showstoppers</v>
      </c>
      <c r="S68" s="36" t="str">
        <v>Geen vertragingen of showstoppers</v>
      </c>
      <c r="T68" s="36" t="str">
        <v>Geen vertragingen of showstoppers</v>
      </c>
      <c r="U68" s="36" t="str">
        <v>Geen vertragingen of showstoppers</v>
      </c>
      <c r="V68" s="36" t="str">
        <v>Geen vertragingen of showstoppers</v>
      </c>
      <c r="W68" s="35" t="str">
        <v>Geen vertragingen of showstoppers</v>
      </c>
      <c r="X68" s="35" t="str">
        <v>Geen vertragingen of showstoppers</v>
      </c>
      <c r="Y68" s="35" t="str">
        <v>Geen vertragingen of showstoppers</v>
      </c>
      <c r="Z68" s="35" t="str">
        <v>Geen vertragingen of showstoppers</v>
      </c>
      <c r="AA68" s="35" t="str">
        <v>Geen vertragingen of showstoppers</v>
      </c>
      <c r="AB68" s="35" t="str">
        <v>Geen vertragingen of showstoppers</v>
      </c>
      <c r="AC68" s="35" t="str">
        <v>Geen vertragingen of showstoppers</v>
      </c>
      <c r="AD68" s="35" t="str">
        <v>Geen vertragingen of showstoppers</v>
      </c>
      <c r="AE68" s="37" t="str">
        <v>Geen vertragingen of showstoppers</v>
      </c>
      <c r="AF68" s="35" t="str">
        <v>Geen vertragingen of showstoppers</v>
      </c>
    </row>
    <row r="69" customFormat="false" ht="15" hidden="false" customHeight="false" outlineLevel="0" collapsed="false">
      <c r="A69" s="0" t="str">
        <v>Geen vertragingen of showstoppers</v>
      </c>
      <c r="B69" s="0" t="str">
        <v>Geen vertragingen of showstoppers</v>
      </c>
      <c r="C69" s="36" t="str">
        <v>Geen vertragingen of showstoppers</v>
      </c>
      <c r="D69" s="35" t="str">
        <v>Geen vertragingen of showstoppers</v>
      </c>
      <c r="E69" s="35" t="str">
        <v>Geen vertragingen of showstoppers</v>
      </c>
      <c r="F69" s="35" t="str">
        <v>Geen vertragingen of showstoppers</v>
      </c>
      <c r="G69" s="35" t="str">
        <v>Geen vertragingen of showstoppers</v>
      </c>
      <c r="H69" s="35" t="str">
        <v>Geen vertragingen of showstoppers</v>
      </c>
      <c r="I69" s="35" t="str">
        <v>Geen vertragingen of showstoppers</v>
      </c>
      <c r="J69" s="35" t="str">
        <v>Geen vertragingen of showstoppers</v>
      </c>
      <c r="K69" s="35" t="str">
        <v>Geen vertragingen of showstoppers</v>
      </c>
      <c r="L69" s="35" t="str">
        <v>Geen vertragingen of showstoppers</v>
      </c>
      <c r="M69" s="35" t="str">
        <v>Geen vertragingen of showstoppers</v>
      </c>
      <c r="N69" s="35" t="str">
        <v>Geen vertragingen of showstoppers</v>
      </c>
      <c r="O69" s="35" t="str">
        <v>Geen vertragingen of showstoppers</v>
      </c>
      <c r="P69" s="35" t="str">
        <v>Geen vertragingen of showstoppers</v>
      </c>
      <c r="Q69" s="36" t="str">
        <v>Geen vertragingen of showstoppers</v>
      </c>
      <c r="R69" s="36" t="str">
        <v>Geen vertragingen of showstoppers</v>
      </c>
      <c r="S69" s="36" t="str">
        <v>Geen vertragingen of showstoppers</v>
      </c>
      <c r="T69" s="36" t="str">
        <v>Geen vertragingen of showstoppers</v>
      </c>
      <c r="U69" s="36" t="str">
        <v>Geen vertragingen of showstoppers</v>
      </c>
      <c r="V69" s="36" t="str">
        <v>Geen vertragingen of showstoppers</v>
      </c>
      <c r="W69" s="35" t="str">
        <v>Geen vertragingen of showstoppers</v>
      </c>
      <c r="X69" s="35" t="str">
        <v>Geen vertragingen of showstoppers</v>
      </c>
      <c r="Y69" s="35" t="str">
        <v>Geen vertragingen of showstoppers</v>
      </c>
      <c r="Z69" s="35" t="str">
        <v>Geen vertragingen of showstoppers</v>
      </c>
      <c r="AA69" s="35" t="str">
        <v>Geen vertragingen of showstoppers</v>
      </c>
      <c r="AB69" s="35" t="str">
        <v>Geen vertragingen of showstoppers</v>
      </c>
      <c r="AC69" s="35" t="str">
        <v>Geen vertragingen of showstoppers</v>
      </c>
      <c r="AD69" s="35" t="str">
        <v>Geen vertragingen of showstoppers</v>
      </c>
      <c r="AE69" s="37" t="str">
        <v>Geen vertragingen of showstoppers</v>
      </c>
      <c r="AF69" s="35" t="str">
        <v>Geen vertragingen of showstoppers</v>
      </c>
    </row>
    <row r="70" customFormat="false" ht="15" hidden="false" customHeight="false" outlineLevel="0" collapsed="false">
      <c r="A70" s="0" t="str">
        <v>Geen vertragingen of showstoppers</v>
      </c>
      <c r="B70" s="0" t="str">
        <v>Geen vertragingen of showstoppers</v>
      </c>
      <c r="C70" s="36" t="str">
        <v>Geen vertragingen of showstoppers</v>
      </c>
      <c r="D70" s="35" t="str">
        <v>Geen vertragingen of showstoppers</v>
      </c>
      <c r="E70" s="35" t="str">
        <v>Geen vertragingen of showstoppers</v>
      </c>
      <c r="F70" s="35" t="str">
        <v>Geen vertragingen of showstoppers</v>
      </c>
      <c r="G70" s="35" t="str">
        <v>Geen vertragingen of showstoppers</v>
      </c>
      <c r="H70" s="35" t="str">
        <v>Geen vertragingen of showstoppers</v>
      </c>
      <c r="I70" s="35" t="str">
        <v>Geen vertragingen of showstoppers</v>
      </c>
      <c r="J70" s="35" t="str">
        <v>Geen vertragingen of showstoppers</v>
      </c>
      <c r="K70" s="35" t="str">
        <v>Geen vertragingen of showstoppers</v>
      </c>
      <c r="L70" s="35" t="str">
        <v>Geen vertragingen of showstoppers</v>
      </c>
      <c r="M70" s="35" t="str">
        <v>Geen vertragingen of showstoppers</v>
      </c>
      <c r="N70" s="35" t="str">
        <v>Geen vertragingen of showstoppers</v>
      </c>
      <c r="O70" s="35" t="str">
        <v>Geen vertragingen of showstoppers</v>
      </c>
      <c r="P70" s="35" t="str">
        <v>Geen vertragingen of showstoppers</v>
      </c>
      <c r="Q70" s="36" t="str">
        <v>Geen vertragingen of showstoppers</v>
      </c>
      <c r="R70" s="36" t="str">
        <v>Geen vertragingen of showstoppers</v>
      </c>
      <c r="S70" s="36" t="str">
        <v>Geen vertragingen of showstoppers</v>
      </c>
      <c r="T70" s="36" t="str">
        <v>Geen vertragingen of showstoppers</v>
      </c>
      <c r="U70" s="36" t="str">
        <v>Geen vertragingen of showstoppers</v>
      </c>
      <c r="V70" s="36" t="str">
        <v>Geen vertragingen of showstoppers</v>
      </c>
      <c r="W70" s="35" t="str">
        <v>Geen vertragingen of showstoppers</v>
      </c>
      <c r="X70" s="35" t="str">
        <v>Geen vertragingen of showstoppers</v>
      </c>
      <c r="Y70" s="35" t="str">
        <v>Geen vertragingen of showstoppers</v>
      </c>
      <c r="Z70" s="35" t="str">
        <v>Geen vertragingen of showstoppers</v>
      </c>
      <c r="AA70" s="35" t="str">
        <v>Geen vertragingen of showstoppers</v>
      </c>
      <c r="AB70" s="35" t="str">
        <v>Geen vertragingen of showstoppers</v>
      </c>
      <c r="AC70" s="35" t="str">
        <v>Geen vertragingen of showstoppers</v>
      </c>
      <c r="AD70" s="35" t="str">
        <v>Geen vertragingen of showstoppers</v>
      </c>
      <c r="AE70" s="37" t="str">
        <v>Geen vertragingen of showstoppers</v>
      </c>
      <c r="AF70" s="35" t="str">
        <v>Geen vertragingen of showstoppers</v>
      </c>
    </row>
    <row r="71" customFormat="false" ht="15" hidden="false" customHeight="false" outlineLevel="0" collapsed="false">
      <c r="A71" s="0" t="str">
        <v>Geen vertragingen of showstoppers</v>
      </c>
      <c r="B71" s="0" t="str">
        <v>Geen vertragingen of showstoppers</v>
      </c>
      <c r="C71" s="36" t="str">
        <v>Geen vertragingen of showstoppers</v>
      </c>
      <c r="D71" s="35" t="str">
        <v>Geen vertragingen of showstoppers</v>
      </c>
      <c r="E71" s="35" t="str">
        <v>Geen vertragingen of showstoppers</v>
      </c>
      <c r="F71" s="35" t="str">
        <v>Geen vertragingen of showstoppers</v>
      </c>
      <c r="G71" s="35" t="str">
        <v>Geen vertragingen of showstoppers</v>
      </c>
      <c r="H71" s="35" t="str">
        <v>Geen vertragingen of showstoppers</v>
      </c>
      <c r="I71" s="35" t="str">
        <v>Geen vertragingen of showstoppers</v>
      </c>
      <c r="J71" s="35" t="str">
        <v>Geen vertragingen of showstoppers</v>
      </c>
      <c r="K71" s="35" t="str">
        <v>Geen vertragingen of showstoppers</v>
      </c>
      <c r="L71" s="35" t="str">
        <v>Geen vertragingen of showstoppers</v>
      </c>
      <c r="M71" s="35" t="str">
        <v>Geen vertragingen of showstoppers</v>
      </c>
      <c r="N71" s="35" t="str">
        <v>Geen vertragingen of showstoppers</v>
      </c>
      <c r="O71" s="35" t="str">
        <v>Geen vertragingen of showstoppers</v>
      </c>
      <c r="P71" s="35" t="str">
        <v>Geen vertragingen of showstoppers</v>
      </c>
      <c r="Q71" s="36" t="str">
        <v>Geen vertragingen of showstoppers</v>
      </c>
      <c r="R71" s="36" t="str">
        <v>Geen vertragingen of showstoppers</v>
      </c>
      <c r="S71" s="36" t="str">
        <v>Geen vertragingen of showstoppers</v>
      </c>
      <c r="T71" s="36" t="str">
        <v>Geen vertragingen of showstoppers</v>
      </c>
      <c r="U71" s="36" t="str">
        <v>Geen vertragingen of showstoppers</v>
      </c>
      <c r="V71" s="36" t="str">
        <v>Geen vertragingen of showstoppers</v>
      </c>
      <c r="W71" s="35" t="str">
        <v>Geen vertragingen of showstoppers</v>
      </c>
      <c r="X71" s="35" t="str">
        <v>Geen vertragingen of showstoppers</v>
      </c>
      <c r="Y71" s="35" t="str">
        <v>Geen vertragingen of showstoppers</v>
      </c>
      <c r="Z71" s="35" t="str">
        <v>Geen vertragingen of showstoppers</v>
      </c>
      <c r="AA71" s="35" t="str">
        <v>Geen vertragingen of showstoppers</v>
      </c>
      <c r="AB71" s="35" t="str">
        <v>Geen vertragingen of showstoppers</v>
      </c>
      <c r="AC71" s="35" t="str">
        <v>Geen vertragingen of showstoppers</v>
      </c>
      <c r="AD71" s="35" t="str">
        <v>Geen vertragingen of showstoppers</v>
      </c>
      <c r="AE71" s="37" t="str">
        <v>Geen vertragingen of showstoppers</v>
      </c>
      <c r="AF71" s="35" t="str">
        <v>Geen vertragingen of showstoppers</v>
      </c>
    </row>
    <row r="72" customFormat="false" ht="15" hidden="false" customHeight="false" outlineLevel="0" collapsed="false">
      <c r="A72" s="0" t="str">
        <v>Geen vertragingen of showstoppers</v>
      </c>
      <c r="B72" s="0" t="str">
        <v>Geen vertragingen of showstoppers</v>
      </c>
      <c r="C72" s="36" t="str">
        <v>Geen vertragingen of showstoppers</v>
      </c>
      <c r="D72" s="35" t="str">
        <v>Geen vertragingen of showstoppers</v>
      </c>
      <c r="E72" s="35" t="str">
        <v>Geen vertragingen of showstoppers</v>
      </c>
      <c r="F72" s="35" t="str">
        <v>Geen vertragingen of showstoppers</v>
      </c>
      <c r="G72" s="35" t="str">
        <v>Geen vertragingen of showstoppers</v>
      </c>
      <c r="H72" s="35" t="str">
        <v>Geen vertragingen of showstoppers</v>
      </c>
      <c r="I72" s="35" t="str">
        <v>Geen vertragingen of showstoppers</v>
      </c>
      <c r="J72" s="35" t="str">
        <v>Geen vertragingen of showstoppers</v>
      </c>
      <c r="K72" s="35" t="str">
        <v>Geen vertragingen of showstoppers</v>
      </c>
      <c r="L72" s="35" t="str">
        <v>Geen vertragingen of showstoppers</v>
      </c>
      <c r="M72" s="35" t="str">
        <v>Geen vertragingen of showstoppers</v>
      </c>
      <c r="N72" s="35" t="str">
        <v>Geen vertragingen of showstoppers</v>
      </c>
      <c r="O72" s="35" t="str">
        <v>Geen vertragingen of showstoppers</v>
      </c>
      <c r="P72" s="35" t="str">
        <v>Geen vertragingen of showstoppers</v>
      </c>
      <c r="Q72" s="36" t="str">
        <v>Geen vertragingen of showstoppers</v>
      </c>
      <c r="R72" s="36" t="str">
        <v>Geen vertragingen of showstoppers</v>
      </c>
      <c r="S72" s="36" t="str">
        <v>Geen vertragingen of showstoppers</v>
      </c>
      <c r="T72" s="36" t="str">
        <v>Geen vertragingen of showstoppers</v>
      </c>
      <c r="U72" s="36" t="str">
        <v>Geen vertragingen of showstoppers</v>
      </c>
      <c r="V72" s="36" t="str">
        <v>Geen vertragingen of showstoppers</v>
      </c>
      <c r="W72" s="35" t="str">
        <v>Geen vertragingen of showstoppers</v>
      </c>
      <c r="X72" s="35" t="str">
        <v>Geen vertragingen of showstoppers</v>
      </c>
      <c r="Y72" s="35" t="str">
        <v>Geen vertragingen of showstoppers</v>
      </c>
      <c r="Z72" s="35" t="str">
        <v>Geen vertragingen of showstoppers</v>
      </c>
      <c r="AA72" s="35" t="str">
        <v>Geen vertragingen of showstoppers</v>
      </c>
      <c r="AB72" s="35" t="str">
        <v>Geen vertragingen of showstoppers</v>
      </c>
      <c r="AC72" s="35" t="str">
        <v>Geen vertragingen of showstoppers</v>
      </c>
      <c r="AD72" s="35" t="str">
        <v>Geen vertragingen of showstoppers</v>
      </c>
      <c r="AE72" s="37" t="str">
        <v>Geen vertragingen of showstoppers</v>
      </c>
      <c r="AF72" s="35" t="str">
        <v>Geen vertragingen of showstoppers</v>
      </c>
    </row>
    <row r="73" customFormat="false" ht="15" hidden="false" customHeight="false" outlineLevel="0" collapsed="false">
      <c r="A73" s="0" t="str">
        <v>Geen vertragingen of showstoppers</v>
      </c>
      <c r="B73" s="0" t="str">
        <v>Geen vertragingen of showstoppers</v>
      </c>
      <c r="C73" s="36" t="str">
        <v>Geen vertragingen of showstoppers</v>
      </c>
      <c r="D73" s="35" t="str">
        <v>Geen vertragingen of showstoppers</v>
      </c>
      <c r="E73" s="35" t="str">
        <v>Geen vertragingen of showstoppers</v>
      </c>
      <c r="F73" s="35" t="str">
        <v>Geen vertragingen of showstoppers</v>
      </c>
      <c r="G73" s="35" t="str">
        <v>Geen vertragingen of showstoppers</v>
      </c>
      <c r="H73" s="35" t="str">
        <v>Geen vertragingen of showstoppers</v>
      </c>
      <c r="I73" s="35" t="str">
        <v>Geen vertragingen of showstoppers</v>
      </c>
      <c r="J73" s="35" t="str">
        <v>Geen vertragingen of showstoppers</v>
      </c>
      <c r="K73" s="35" t="str">
        <v>Geen vertragingen of showstoppers</v>
      </c>
      <c r="L73" s="35" t="str">
        <v>Geen vertragingen of showstoppers</v>
      </c>
      <c r="M73" s="35" t="str">
        <v>Geen vertragingen of showstoppers</v>
      </c>
      <c r="N73" s="35" t="str">
        <v>Geen vertragingen of showstoppers</v>
      </c>
      <c r="O73" s="35" t="str">
        <v>Geen vertragingen of showstoppers</v>
      </c>
      <c r="P73" s="35" t="str">
        <v>Geen vertragingen of showstoppers</v>
      </c>
      <c r="Q73" s="36" t="str">
        <v>Geen vertragingen of showstoppers</v>
      </c>
      <c r="R73" s="36" t="str">
        <v>Geen vertragingen of showstoppers</v>
      </c>
      <c r="S73" s="36" t="str">
        <v>Geen vertragingen of showstoppers</v>
      </c>
      <c r="T73" s="36" t="str">
        <v>Geen vertragingen of showstoppers</v>
      </c>
      <c r="U73" s="36" t="str">
        <v>Geen vertragingen of showstoppers</v>
      </c>
      <c r="V73" s="36" t="str">
        <v>Geen vertragingen of showstoppers</v>
      </c>
      <c r="W73" s="35" t="str">
        <v>Geen vertragingen of showstoppers</v>
      </c>
      <c r="X73" s="35" t="str">
        <v>Geen vertragingen of showstoppers</v>
      </c>
      <c r="Y73" s="35" t="str">
        <v>Geen vertragingen of showstoppers</v>
      </c>
      <c r="Z73" s="35" t="str">
        <v>Geen vertragingen of showstoppers</v>
      </c>
      <c r="AA73" s="35" t="str">
        <v>Geen vertragingen of showstoppers</v>
      </c>
      <c r="AB73" s="35" t="str">
        <v>Geen vertragingen of showstoppers</v>
      </c>
      <c r="AC73" s="35" t="str">
        <v>Geen vertragingen of showstoppers</v>
      </c>
      <c r="AD73" s="35" t="str">
        <v>Geen vertragingen of showstoppers</v>
      </c>
      <c r="AE73" s="37" t="str">
        <v>Geen vertragingen of showstoppers</v>
      </c>
      <c r="AF73" s="35" t="str">
        <v>Geen vertragingen of showstoppers</v>
      </c>
    </row>
    <row r="74" customFormat="false" ht="15" hidden="false" customHeight="false" outlineLevel="0" collapsed="false">
      <c r="A74" s="0" t="str">
        <v>Geen vertragingen of showstoppers</v>
      </c>
      <c r="B74" s="0" t="str">
        <v>Geen vertragingen of showstoppers</v>
      </c>
      <c r="C74" s="36" t="str">
        <v>Geen vertragingen of showstoppers</v>
      </c>
      <c r="D74" s="35" t="str">
        <v>Geen vertragingen of showstoppers</v>
      </c>
      <c r="E74" s="35" t="str">
        <v>Geen vertragingen of showstoppers</v>
      </c>
      <c r="F74" s="35" t="str">
        <v>Geen vertragingen of showstoppers</v>
      </c>
      <c r="G74" s="35" t="str">
        <v>Geen vertragingen of showstoppers</v>
      </c>
      <c r="H74" s="35" t="str">
        <v>Geen vertragingen of showstoppers</v>
      </c>
      <c r="I74" s="35" t="str">
        <v>Geen vertragingen of showstoppers</v>
      </c>
      <c r="J74" s="35" t="str">
        <v>Geen vertragingen of showstoppers</v>
      </c>
      <c r="K74" s="35" t="str">
        <v>Geen vertragingen of showstoppers</v>
      </c>
      <c r="L74" s="35" t="str">
        <v>Geen vertragingen of showstoppers</v>
      </c>
      <c r="M74" s="35" t="str">
        <v>Geen vertragingen of showstoppers</v>
      </c>
      <c r="N74" s="35" t="str">
        <v>Geen vertragingen of showstoppers</v>
      </c>
      <c r="O74" s="35" t="str">
        <v>Geen vertragingen of showstoppers</v>
      </c>
      <c r="P74" s="35" t="str">
        <v>Geen vertragingen of showstoppers</v>
      </c>
      <c r="Q74" s="36" t="str">
        <v>Geen vertragingen of showstoppers</v>
      </c>
      <c r="R74" s="36" t="str">
        <v>Geen vertragingen of showstoppers</v>
      </c>
      <c r="S74" s="36" t="str">
        <v>Geen vertragingen of showstoppers</v>
      </c>
      <c r="T74" s="36" t="str">
        <v>Geen vertragingen of showstoppers</v>
      </c>
      <c r="U74" s="36" t="str">
        <v>Geen vertragingen of showstoppers</v>
      </c>
      <c r="V74" s="36" t="str">
        <v>Geen vertragingen of showstoppers</v>
      </c>
      <c r="W74" s="35" t="str">
        <v>Geen vertragingen of showstoppers</v>
      </c>
      <c r="X74" s="35" t="str">
        <v>Geen vertragingen of showstoppers</v>
      </c>
      <c r="Y74" s="35" t="str">
        <v>Geen vertragingen of showstoppers</v>
      </c>
      <c r="Z74" s="35" t="str">
        <v>Geen vertragingen of showstoppers</v>
      </c>
      <c r="AA74" s="35" t="str">
        <v>Geen vertragingen of showstoppers</v>
      </c>
      <c r="AB74" s="35" t="str">
        <v>Geen vertragingen of showstoppers</v>
      </c>
      <c r="AC74" s="35" t="str">
        <v>Geen vertragingen of showstoppers</v>
      </c>
      <c r="AD74" s="35" t="str">
        <v>Geen vertragingen of showstoppers</v>
      </c>
      <c r="AE74" s="37" t="str">
        <v>Geen vertragingen of showstoppers</v>
      </c>
      <c r="AF74" s="35" t="str">
        <v>Geen vertragingen of showstoppers</v>
      </c>
    </row>
    <row r="75" customFormat="false" ht="15" hidden="false" customHeight="false" outlineLevel="0" collapsed="false">
      <c r="A75" s="0" t="str">
        <v>Geen vertragingen of showstoppers</v>
      </c>
      <c r="B75" s="0" t="str">
        <v>Geen vertragingen of showstoppers</v>
      </c>
      <c r="C75" s="36" t="str">
        <v>Geen vertragingen of showstoppers</v>
      </c>
      <c r="D75" s="35" t="str">
        <v>Geen vertragingen of showstoppers</v>
      </c>
      <c r="E75" s="35" t="str">
        <v>Geen vertragingen of showstoppers</v>
      </c>
      <c r="F75" s="35" t="str">
        <v>Geen vertragingen of showstoppers</v>
      </c>
      <c r="G75" s="35" t="str">
        <v>Geen vertragingen of showstoppers</v>
      </c>
      <c r="H75" s="35" t="str">
        <v>Geen vertragingen of showstoppers</v>
      </c>
      <c r="I75" s="35" t="str">
        <v>Geen vertragingen of showstoppers</v>
      </c>
      <c r="J75" s="35" t="str">
        <v>Geen vertragingen of showstoppers</v>
      </c>
      <c r="K75" s="35" t="str">
        <v>Geen vertragingen of showstoppers</v>
      </c>
      <c r="L75" s="35" t="str">
        <v>Geen vertragingen of showstoppers</v>
      </c>
      <c r="M75" s="35" t="str">
        <v>Geen vertragingen of showstoppers</v>
      </c>
      <c r="N75" s="35" t="str">
        <v>Geen vertragingen of showstoppers</v>
      </c>
      <c r="O75" s="35" t="str">
        <v>Geen vertragingen of showstoppers</v>
      </c>
      <c r="P75" s="35" t="str">
        <v>Geen vertragingen of showstoppers</v>
      </c>
      <c r="Q75" s="36" t="str">
        <v>Geen vertragingen of showstoppers</v>
      </c>
      <c r="R75" s="36" t="str">
        <v>Geen vertragingen of showstoppers</v>
      </c>
      <c r="S75" s="36" t="str">
        <v>Geen vertragingen of showstoppers</v>
      </c>
      <c r="T75" s="36" t="str">
        <v>Geen vertragingen of showstoppers</v>
      </c>
      <c r="U75" s="36" t="str">
        <v>Geen vertragingen of showstoppers</v>
      </c>
      <c r="V75" s="36" t="str">
        <v>Geen vertragingen of showstoppers</v>
      </c>
      <c r="W75" s="35" t="str">
        <v>Geen vertragingen of showstoppers</v>
      </c>
      <c r="X75" s="35" t="str">
        <v>Geen vertragingen of showstoppers</v>
      </c>
      <c r="Y75" s="35" t="str">
        <v>Geen vertragingen of showstoppers</v>
      </c>
      <c r="Z75" s="35" t="str">
        <v>Geen vertragingen of showstoppers</v>
      </c>
      <c r="AA75" s="35" t="str">
        <v>Geen vertragingen of showstoppers</v>
      </c>
      <c r="AB75" s="35" t="str">
        <v>Geen vertragingen of showstoppers</v>
      </c>
      <c r="AC75" s="35" t="str">
        <v>Geen vertragingen of showstoppers</v>
      </c>
      <c r="AD75" s="35" t="str">
        <v>Geen vertragingen of showstoppers</v>
      </c>
      <c r="AE75" s="37" t="str">
        <v>Geen vertragingen of showstoppers</v>
      </c>
      <c r="AF75" s="35" t="str">
        <v>Geen vertragingen of showstoppers</v>
      </c>
    </row>
    <row r="76" customFormat="false" ht="15" hidden="false" customHeight="false" outlineLevel="0" collapsed="false">
      <c r="A76" s="0" t="str">
        <v>Geen vertragingen of showstoppers</v>
      </c>
      <c r="B76" s="0" t="str">
        <v>Geen vertragingen of showstoppers</v>
      </c>
      <c r="C76" s="36" t="str">
        <v>Geen vertragingen of showstoppers</v>
      </c>
      <c r="D76" s="35" t="str">
        <v>Geen vertragingen of showstoppers</v>
      </c>
      <c r="E76" s="35" t="str">
        <v>Geen vertragingen of showstoppers</v>
      </c>
      <c r="F76" s="35" t="str">
        <v>Geen vertragingen of showstoppers</v>
      </c>
      <c r="G76" s="35" t="str">
        <v>Geen vertragingen of showstoppers</v>
      </c>
      <c r="H76" s="35" t="str">
        <v>Geen vertragingen of showstoppers</v>
      </c>
      <c r="I76" s="35" t="str">
        <v>Geen vertragingen of showstoppers</v>
      </c>
      <c r="J76" s="35" t="str">
        <v>Geen vertragingen of showstoppers</v>
      </c>
      <c r="K76" s="35" t="str">
        <v>Geen vertragingen of showstoppers</v>
      </c>
      <c r="L76" s="35" t="str">
        <v>Geen vertragingen of showstoppers</v>
      </c>
      <c r="M76" s="35" t="str">
        <v>Geen vertragingen of showstoppers</v>
      </c>
      <c r="N76" s="35" t="str">
        <v>Geen vertragingen of showstoppers</v>
      </c>
      <c r="O76" s="35" t="str">
        <v>Geen vertragingen of showstoppers</v>
      </c>
      <c r="P76" s="35" t="str">
        <v>Geen vertragingen of showstoppers</v>
      </c>
      <c r="Q76" s="36" t="str">
        <v>Geen vertragingen of showstoppers</v>
      </c>
      <c r="R76" s="36" t="str">
        <v>Geen vertragingen of showstoppers</v>
      </c>
      <c r="S76" s="36" t="str">
        <v>Geen vertragingen of showstoppers</v>
      </c>
      <c r="T76" s="36" t="str">
        <v>Geen vertragingen of showstoppers</v>
      </c>
      <c r="U76" s="36" t="str">
        <v>Geen vertragingen of showstoppers</v>
      </c>
      <c r="V76" s="36" t="str">
        <v>Geen vertragingen of showstoppers</v>
      </c>
      <c r="W76" s="35" t="str">
        <v>Geen vertragingen of showstoppers</v>
      </c>
      <c r="X76" s="35" t="str">
        <v>Geen vertragingen of showstoppers</v>
      </c>
      <c r="Y76" s="35" t="str">
        <v>Geen vertragingen of showstoppers</v>
      </c>
      <c r="Z76" s="35" t="str">
        <v>Geen vertragingen of showstoppers</v>
      </c>
      <c r="AA76" s="35" t="str">
        <v>Geen vertragingen of showstoppers</v>
      </c>
      <c r="AB76" s="35" t="str">
        <v>Geen vertragingen of showstoppers</v>
      </c>
      <c r="AC76" s="35" t="str">
        <v>Geen vertragingen of showstoppers</v>
      </c>
      <c r="AD76" s="35" t="str">
        <v>Geen vertragingen of showstoppers</v>
      </c>
      <c r="AE76" s="37" t="str">
        <v>Geen vertragingen of showstoppers</v>
      </c>
      <c r="AF76" s="35" t="str">
        <v>Geen vertragingen of showstoppers</v>
      </c>
    </row>
    <row r="77" customFormat="false" ht="15" hidden="false" customHeight="false" outlineLevel="0" collapsed="false">
      <c r="A77" s="0" t="str">
        <v>Geen vertragingen of showstoppers</v>
      </c>
      <c r="B77" s="0" t="str">
        <v>Geen vertragingen of showstoppers</v>
      </c>
      <c r="C77" s="36" t="str">
        <v>Geen vertragingen of showstoppers</v>
      </c>
      <c r="D77" s="35" t="str">
        <v>Geen vertragingen of showstoppers</v>
      </c>
      <c r="E77" s="35" t="str">
        <v>Geen vertragingen of showstoppers</v>
      </c>
      <c r="F77" s="35" t="str">
        <v>Geen vertragingen of showstoppers</v>
      </c>
      <c r="G77" s="35" t="str">
        <v>Geen vertragingen of showstoppers</v>
      </c>
      <c r="H77" s="35" t="str">
        <v>Geen vertragingen of showstoppers</v>
      </c>
      <c r="I77" s="35" t="str">
        <v>Geen vertragingen of showstoppers</v>
      </c>
      <c r="J77" s="35" t="str">
        <v>Geen vertragingen of showstoppers</v>
      </c>
      <c r="K77" s="35" t="str">
        <v>Geen vertragingen of showstoppers</v>
      </c>
      <c r="L77" s="35" t="str">
        <v>Geen vertragingen of showstoppers</v>
      </c>
      <c r="M77" s="35" t="str">
        <v>Geen vertragingen of showstoppers</v>
      </c>
      <c r="N77" s="35" t="str">
        <v>Geen vertragingen of showstoppers</v>
      </c>
      <c r="O77" s="35" t="str">
        <v>Geen vertragingen of showstoppers</v>
      </c>
      <c r="P77" s="35" t="str">
        <v>Geen vertragingen of showstoppers</v>
      </c>
      <c r="Q77" s="36" t="str">
        <v>Geen vertragingen of showstoppers</v>
      </c>
      <c r="R77" s="36" t="str">
        <v>Geen vertragingen of showstoppers</v>
      </c>
      <c r="S77" s="36" t="str">
        <v>Geen vertragingen of showstoppers</v>
      </c>
      <c r="T77" s="36" t="str">
        <v>Geen vertragingen of showstoppers</v>
      </c>
      <c r="U77" s="36" t="str">
        <v>Geen vertragingen of showstoppers</v>
      </c>
      <c r="V77" s="36" t="str">
        <v>Geen vertragingen of showstoppers</v>
      </c>
      <c r="W77" s="35" t="str">
        <v>Geen vertragingen of showstoppers</v>
      </c>
      <c r="X77" s="35" t="str">
        <v>Geen vertragingen of showstoppers</v>
      </c>
      <c r="Y77" s="35" t="str">
        <v>Geen vertragingen of showstoppers</v>
      </c>
      <c r="Z77" s="35" t="str">
        <v>Geen vertragingen of showstoppers</v>
      </c>
      <c r="AA77" s="35" t="str">
        <v>Geen vertragingen of showstoppers</v>
      </c>
      <c r="AB77" s="35" t="str">
        <v>Geen vertragingen of showstoppers</v>
      </c>
      <c r="AC77" s="35" t="str">
        <v>Geen vertragingen of showstoppers</v>
      </c>
      <c r="AD77" s="35" t="str">
        <v>Geen vertragingen of showstoppers</v>
      </c>
      <c r="AE77" s="37" t="str">
        <v>Geen vertragingen of showstoppers</v>
      </c>
      <c r="AF77" s="35" t="str">
        <v>Geen vertragingen of showstoppers</v>
      </c>
    </row>
    <row r="78" customFormat="false" ht="15" hidden="false" customHeight="false" outlineLevel="0" collapsed="false">
      <c r="A78" s="0" t="str">
        <v>Geen vertragingen of showstoppers</v>
      </c>
      <c r="B78" s="0" t="str">
        <v>Geen vertragingen of showstoppers</v>
      </c>
      <c r="C78" s="36" t="str">
        <v>Geen vertragingen of showstoppers</v>
      </c>
      <c r="D78" s="35" t="str">
        <v>Geen vertragingen of showstoppers</v>
      </c>
      <c r="E78" s="35" t="str">
        <v>Geen vertragingen of showstoppers</v>
      </c>
      <c r="F78" s="35" t="str">
        <v>Geen vertragingen of showstoppers</v>
      </c>
      <c r="G78" s="35" t="str">
        <v>Geen vertragingen of showstoppers</v>
      </c>
      <c r="H78" s="35" t="str">
        <v>Geen vertragingen of showstoppers</v>
      </c>
      <c r="I78" s="35" t="str">
        <v>Geen vertragingen of showstoppers</v>
      </c>
      <c r="J78" s="35" t="str">
        <v>Geen vertragingen of showstoppers</v>
      </c>
      <c r="K78" s="35" t="str">
        <v>Geen vertragingen of showstoppers</v>
      </c>
      <c r="L78" s="35" t="str">
        <v>Geen vertragingen of showstoppers</v>
      </c>
      <c r="M78" s="35" t="str">
        <v>Geen vertragingen of showstoppers</v>
      </c>
      <c r="N78" s="35" t="str">
        <v>Geen vertragingen of showstoppers</v>
      </c>
      <c r="O78" s="35" t="str">
        <v>Geen vertragingen of showstoppers</v>
      </c>
      <c r="P78" s="35" t="str">
        <v>Geen vertragingen of showstoppers</v>
      </c>
      <c r="Q78" s="36" t="str">
        <v>Geen vertragingen of showstoppers</v>
      </c>
      <c r="R78" s="36" t="str">
        <v>Geen vertragingen of showstoppers</v>
      </c>
      <c r="S78" s="36" t="str">
        <v>Geen vertragingen of showstoppers</v>
      </c>
      <c r="T78" s="36" t="str">
        <v>Geen vertragingen of showstoppers</v>
      </c>
      <c r="U78" s="36" t="str">
        <v>Geen vertragingen of showstoppers</v>
      </c>
      <c r="V78" s="36" t="str">
        <v>Geen vertragingen of showstoppers</v>
      </c>
      <c r="W78" s="35" t="str">
        <v>Geen vertragingen of showstoppers</v>
      </c>
      <c r="X78" s="35" t="str">
        <v>Geen vertragingen of showstoppers</v>
      </c>
      <c r="Y78" s="35" t="str">
        <v>Geen vertragingen of showstoppers</v>
      </c>
      <c r="Z78" s="35" t="str">
        <v>Geen vertragingen of showstoppers</v>
      </c>
      <c r="AA78" s="35" t="str">
        <v>Geen vertragingen of showstoppers</v>
      </c>
      <c r="AB78" s="35" t="str">
        <v>Geen vertragingen of showstoppers</v>
      </c>
      <c r="AC78" s="35" t="str">
        <v>Geen vertragingen of showstoppers</v>
      </c>
      <c r="AD78" s="35" t="str">
        <v>Geen vertragingen of showstoppers</v>
      </c>
      <c r="AE78" s="37" t="str">
        <v>Geen vertragingen of showstoppers</v>
      </c>
      <c r="AF78" s="35" t="str">
        <v>Geen vertragingen of showstoppers</v>
      </c>
    </row>
    <row r="79" customFormat="false" ht="15" hidden="false" customHeight="false" outlineLevel="0" collapsed="false">
      <c r="A79" s="0" t="str">
        <v>Geen vertragingen of showstoppers</v>
      </c>
      <c r="B79" s="0" t="str">
        <v>Geen vertragingen of showstoppers</v>
      </c>
      <c r="C79" s="36" t="str">
        <v>Geen vertragingen of showstoppers</v>
      </c>
      <c r="D79" s="35" t="str">
        <v>Geen vertragingen of showstoppers</v>
      </c>
      <c r="E79" s="35" t="str">
        <v>Geen vertragingen of showstoppers</v>
      </c>
      <c r="F79" s="35" t="str">
        <v>Geen vertragingen of showstoppers</v>
      </c>
      <c r="G79" s="35" t="str">
        <v>Geen vertragingen of showstoppers</v>
      </c>
      <c r="H79" s="35" t="str">
        <v>Geen vertragingen of showstoppers</v>
      </c>
      <c r="I79" s="35" t="str">
        <v>Geen vertragingen of showstoppers</v>
      </c>
      <c r="J79" s="35" t="str">
        <v>Geen vertragingen of showstoppers</v>
      </c>
      <c r="K79" s="35" t="str">
        <v>Geen vertragingen of showstoppers</v>
      </c>
      <c r="L79" s="35" t="str">
        <v>Geen vertragingen of showstoppers</v>
      </c>
      <c r="M79" s="35" t="str">
        <v>Geen vertragingen of showstoppers</v>
      </c>
      <c r="N79" s="35" t="str">
        <v>Geen vertragingen of showstoppers</v>
      </c>
      <c r="O79" s="35" t="str">
        <v>Geen vertragingen of showstoppers</v>
      </c>
      <c r="P79" s="35" t="str">
        <v>Geen vertragingen of showstoppers</v>
      </c>
      <c r="Q79" s="36" t="str">
        <v>Geen vertragingen of showstoppers</v>
      </c>
      <c r="R79" s="36" t="str">
        <v>Geen vertragingen of showstoppers</v>
      </c>
      <c r="S79" s="36" t="str">
        <v>Geen vertragingen of showstoppers</v>
      </c>
      <c r="T79" s="36" t="str">
        <v>Geen vertragingen of showstoppers</v>
      </c>
      <c r="U79" s="36" t="str">
        <v>Geen vertragingen of showstoppers</v>
      </c>
      <c r="V79" s="36" t="str">
        <v>Geen vertragingen of showstoppers</v>
      </c>
      <c r="W79" s="35" t="str">
        <v>Geen vertragingen of showstoppers</v>
      </c>
      <c r="X79" s="35" t="str">
        <v>Geen vertragingen of showstoppers</v>
      </c>
      <c r="Y79" s="35" t="str">
        <v>Geen vertragingen of showstoppers</v>
      </c>
      <c r="Z79" s="35" t="str">
        <v>Geen vertragingen of showstoppers</v>
      </c>
      <c r="AA79" s="35" t="str">
        <v>Geen vertragingen of showstoppers</v>
      </c>
      <c r="AB79" s="35" t="str">
        <v>Geen vertragingen of showstoppers</v>
      </c>
      <c r="AC79" s="35" t="str">
        <v>Geen vertragingen of showstoppers</v>
      </c>
      <c r="AD79" s="35" t="str">
        <v>Geen vertragingen of showstoppers</v>
      </c>
      <c r="AE79" s="37" t="str">
        <v>Geen vertragingen of showstoppers</v>
      </c>
      <c r="AF79" s="35" t="str">
        <v>Geen vertragingen of showstoppers</v>
      </c>
    </row>
    <row r="80" customFormat="false" ht="15" hidden="false" customHeight="false" outlineLevel="0" collapsed="false">
      <c r="A80" s="0" t="str">
        <v>Geen vertragingen of showstoppers</v>
      </c>
      <c r="B80" s="0" t="str">
        <v>Geen vertragingen of showstoppers</v>
      </c>
      <c r="C80" s="36" t="str">
        <v>Geen vertragingen of showstoppers</v>
      </c>
      <c r="D80" s="35" t="str">
        <v>Geen vertragingen of showstoppers</v>
      </c>
      <c r="E80" s="35" t="str">
        <v>Geen vertragingen of showstoppers</v>
      </c>
      <c r="F80" s="35" t="str">
        <v>Geen vertragingen of showstoppers</v>
      </c>
      <c r="G80" s="35" t="str">
        <v>Geen vertragingen of showstoppers</v>
      </c>
      <c r="H80" s="35" t="str">
        <v>Geen vertragingen of showstoppers</v>
      </c>
      <c r="I80" s="35" t="str">
        <v>Geen vertragingen of showstoppers</v>
      </c>
      <c r="J80" s="35" t="str">
        <v>Geen vertragingen of showstoppers</v>
      </c>
      <c r="K80" s="35" t="str">
        <v>Geen vertragingen of showstoppers</v>
      </c>
      <c r="L80" s="35" t="str">
        <v>Geen vertragingen of showstoppers</v>
      </c>
      <c r="M80" s="35" t="str">
        <v>Geen vertragingen of showstoppers</v>
      </c>
      <c r="N80" s="35" t="str">
        <v>Geen vertragingen of showstoppers</v>
      </c>
      <c r="O80" s="35" t="str">
        <v>Geen vertragingen of showstoppers</v>
      </c>
      <c r="P80" s="35" t="str">
        <v>Geen vertragingen of showstoppers</v>
      </c>
      <c r="Q80" s="36" t="str">
        <v>Geen vertragingen of showstoppers</v>
      </c>
      <c r="R80" s="36" t="str">
        <v>Geen vertragingen of showstoppers</v>
      </c>
      <c r="S80" s="36" t="str">
        <v>Geen vertragingen of showstoppers</v>
      </c>
      <c r="T80" s="36" t="str">
        <v>Geen vertragingen of showstoppers</v>
      </c>
      <c r="U80" s="36" t="str">
        <v>Geen vertragingen of showstoppers</v>
      </c>
      <c r="V80" s="36" t="str">
        <v>Geen vertragingen of showstoppers</v>
      </c>
      <c r="W80" s="35" t="str">
        <v>Geen vertragingen of showstoppers</v>
      </c>
      <c r="X80" s="35" t="str">
        <v>Geen vertragingen of showstoppers</v>
      </c>
      <c r="Y80" s="35" t="str">
        <v>Geen vertragingen of showstoppers</v>
      </c>
      <c r="Z80" s="35" t="str">
        <v>Geen vertragingen of showstoppers</v>
      </c>
      <c r="AA80" s="35" t="str">
        <v>Geen vertragingen of showstoppers</v>
      </c>
      <c r="AB80" s="35" t="str">
        <v>Geen vertragingen of showstoppers</v>
      </c>
      <c r="AC80" s="35" t="str">
        <v>Geen vertragingen of showstoppers</v>
      </c>
      <c r="AD80" s="35" t="str">
        <v>Geen vertragingen of showstoppers</v>
      </c>
      <c r="AE80" s="37" t="str">
        <v>Geen vertragingen of showstoppers</v>
      </c>
      <c r="AF80" s="35" t="str">
        <v>Geen vertragingen of showstoppers</v>
      </c>
    </row>
    <row r="81" customFormat="false" ht="15" hidden="false" customHeight="false" outlineLevel="0" collapsed="false">
      <c r="A81" s="0" t="str">
        <v>Geen vertragingen of showstoppers</v>
      </c>
      <c r="B81" s="0" t="str">
        <v>Geen vertragingen of showstoppers</v>
      </c>
      <c r="C81" s="36" t="str">
        <v>Geen vertragingen of showstoppers</v>
      </c>
      <c r="D81" s="35" t="str">
        <v>Geen vertragingen of showstoppers</v>
      </c>
      <c r="E81" s="35" t="str">
        <v>Geen vertragingen of showstoppers</v>
      </c>
      <c r="F81" s="35" t="str">
        <v>Geen vertragingen of showstoppers</v>
      </c>
      <c r="G81" s="35" t="str">
        <v>Geen vertragingen of showstoppers</v>
      </c>
      <c r="H81" s="35" t="str">
        <v>Geen vertragingen of showstoppers</v>
      </c>
      <c r="I81" s="35" t="str">
        <v>Geen vertragingen of showstoppers</v>
      </c>
      <c r="J81" s="35" t="str">
        <v>Geen vertragingen of showstoppers</v>
      </c>
      <c r="K81" s="35" t="str">
        <v>Geen vertragingen of showstoppers</v>
      </c>
      <c r="L81" s="35" t="str">
        <v>Geen vertragingen of showstoppers</v>
      </c>
      <c r="M81" s="35" t="str">
        <v>Geen vertragingen of showstoppers</v>
      </c>
      <c r="N81" s="35" t="str">
        <v>Geen vertragingen of showstoppers</v>
      </c>
      <c r="O81" s="35" t="str">
        <v>Geen vertragingen of showstoppers</v>
      </c>
      <c r="P81" s="35" t="str">
        <v>Geen vertragingen of showstoppers</v>
      </c>
      <c r="Q81" s="36" t="str">
        <v>Geen vertragingen of showstoppers</v>
      </c>
      <c r="R81" s="36" t="str">
        <v>Geen vertragingen of showstoppers</v>
      </c>
      <c r="S81" s="36" t="str">
        <v>Geen vertragingen of showstoppers</v>
      </c>
      <c r="T81" s="36" t="str">
        <v>Geen vertragingen of showstoppers</v>
      </c>
      <c r="U81" s="36" t="str">
        <v>Geen vertragingen of showstoppers</v>
      </c>
      <c r="V81" s="36" t="str">
        <v>Geen vertragingen of showstoppers</v>
      </c>
      <c r="W81" s="35" t="str">
        <v>Geen vertragingen of showstoppers</v>
      </c>
      <c r="X81" s="35" t="str">
        <v>Geen vertragingen of showstoppers</v>
      </c>
      <c r="Y81" s="35" t="str">
        <v>Geen vertragingen of showstoppers</v>
      </c>
      <c r="Z81" s="35" t="str">
        <v>Geen vertragingen of showstoppers</v>
      </c>
      <c r="AA81" s="35" t="str">
        <v>Geen vertragingen of showstoppers</v>
      </c>
      <c r="AB81" s="35" t="str">
        <v>Geen vertragingen of showstoppers</v>
      </c>
      <c r="AC81" s="35" t="str">
        <v>Geen vertragingen of showstoppers</v>
      </c>
      <c r="AD81" s="35" t="str">
        <v>Geen vertragingen of showstoppers</v>
      </c>
      <c r="AE81" s="37" t="str">
        <v>Geen vertragingen of showstoppers</v>
      </c>
      <c r="AF81" s="35" t="str">
        <v>Geen vertragingen of showstoppers</v>
      </c>
    </row>
    <row r="82" customFormat="false" ht="15" hidden="false" customHeight="false" outlineLevel="0" collapsed="false">
      <c r="A82" s="0" t="str">
        <v>Geen vertragingen of showstoppers</v>
      </c>
      <c r="B82" s="0" t="str">
        <v>Geen vertragingen of showstoppers</v>
      </c>
      <c r="C82" s="36" t="str">
        <v>Geen vertragingen of showstoppers</v>
      </c>
      <c r="D82" s="35" t="str">
        <v>Geen vertragingen of showstoppers</v>
      </c>
      <c r="E82" s="35" t="str">
        <v>Geen vertragingen of showstoppers</v>
      </c>
      <c r="F82" s="35" t="str">
        <v>Geen vertragingen of showstoppers</v>
      </c>
      <c r="G82" s="35" t="str">
        <v>Geen vertragingen of showstoppers</v>
      </c>
      <c r="H82" s="35" t="str">
        <v>Geen vertragingen of showstoppers</v>
      </c>
      <c r="I82" s="35" t="str">
        <v>Geen vertragingen of showstoppers</v>
      </c>
      <c r="J82" s="35" t="str">
        <v>Geen vertragingen of showstoppers</v>
      </c>
      <c r="K82" s="35" t="str">
        <v>Geen vertragingen of showstoppers</v>
      </c>
      <c r="L82" s="35" t="str">
        <v>Geen vertragingen of showstoppers</v>
      </c>
      <c r="M82" s="35" t="str">
        <v>Geen vertragingen of showstoppers</v>
      </c>
      <c r="N82" s="35" t="str">
        <v>Geen vertragingen of showstoppers</v>
      </c>
      <c r="O82" s="35" t="str">
        <v>Geen vertragingen of showstoppers</v>
      </c>
      <c r="P82" s="35" t="str">
        <v>Geen vertragingen of showstoppers</v>
      </c>
      <c r="Q82" s="36" t="str">
        <v>Geen vertragingen of showstoppers</v>
      </c>
      <c r="R82" s="36" t="str">
        <v>Geen vertragingen of showstoppers</v>
      </c>
      <c r="S82" s="36" t="str">
        <v>Geen vertragingen of showstoppers</v>
      </c>
      <c r="T82" s="36" t="str">
        <v>Geen vertragingen of showstoppers</v>
      </c>
      <c r="U82" s="36" t="str">
        <v>Geen vertragingen of showstoppers</v>
      </c>
      <c r="V82" s="36" t="str">
        <v>Geen vertragingen of showstoppers</v>
      </c>
      <c r="W82" s="35" t="str">
        <v>Geen vertragingen of showstoppers</v>
      </c>
      <c r="X82" s="35" t="str">
        <v>Geen vertragingen of showstoppers</v>
      </c>
      <c r="Y82" s="35" t="str">
        <v>Geen vertragingen of showstoppers</v>
      </c>
      <c r="Z82" s="35" t="str">
        <v>Geen vertragingen of showstoppers</v>
      </c>
      <c r="AA82" s="35" t="str">
        <v>Geen vertragingen of showstoppers</v>
      </c>
      <c r="AB82" s="35" t="str">
        <v>Geen vertragingen of showstoppers</v>
      </c>
      <c r="AC82" s="35" t="str">
        <v>Geen vertragingen of showstoppers</v>
      </c>
      <c r="AD82" s="35" t="str">
        <v>Geen vertragingen of showstoppers</v>
      </c>
      <c r="AE82" s="37" t="str">
        <v>Geen vertragingen of showstoppers</v>
      </c>
      <c r="AF82" s="35" t="str">
        <v>Geen vertragingen of showstoppers</v>
      </c>
    </row>
    <row r="83" customFormat="false" ht="15" hidden="false" customHeight="false" outlineLevel="0" collapsed="false">
      <c r="A83" s="0" t="str">
        <v>Geen vertragingen of showstoppers</v>
      </c>
      <c r="B83" s="0" t="str">
        <v>Geen vertragingen of showstoppers</v>
      </c>
      <c r="C83" s="36" t="str">
        <v>Geen vertragingen of showstoppers</v>
      </c>
      <c r="D83" s="35" t="str">
        <v>Geen vertragingen of showstoppers</v>
      </c>
      <c r="E83" s="35" t="str">
        <v>Geen vertragingen of showstoppers</v>
      </c>
      <c r="F83" s="35" t="str">
        <v>Geen vertragingen of showstoppers</v>
      </c>
      <c r="G83" s="35" t="str">
        <v>Geen vertragingen of showstoppers</v>
      </c>
      <c r="H83" s="35" t="str">
        <v>Geen vertragingen of showstoppers</v>
      </c>
      <c r="I83" s="35" t="str">
        <v>Geen vertragingen of showstoppers</v>
      </c>
      <c r="J83" s="35" t="str">
        <v>Geen vertragingen of showstoppers</v>
      </c>
      <c r="K83" s="35" t="str">
        <v>Geen vertragingen of showstoppers</v>
      </c>
      <c r="L83" s="35" t="str">
        <v>Geen vertragingen of showstoppers</v>
      </c>
      <c r="M83" s="35" t="str">
        <v>Geen vertragingen of showstoppers</v>
      </c>
      <c r="N83" s="35" t="str">
        <v>Geen vertragingen of showstoppers</v>
      </c>
      <c r="O83" s="35" t="str">
        <v>Geen vertragingen of showstoppers</v>
      </c>
      <c r="P83" s="35" t="str">
        <v>Geen vertragingen of showstoppers</v>
      </c>
      <c r="Q83" s="36" t="str">
        <v>Geen vertragingen of showstoppers</v>
      </c>
      <c r="R83" s="36" t="str">
        <v>Geen vertragingen of showstoppers</v>
      </c>
      <c r="S83" s="36" t="str">
        <v>Geen vertragingen of showstoppers</v>
      </c>
      <c r="T83" s="36" t="str">
        <v>Geen vertragingen of showstoppers</v>
      </c>
      <c r="U83" s="36" t="str">
        <v>Geen vertragingen of showstoppers</v>
      </c>
      <c r="V83" s="36" t="str">
        <v>Geen vertragingen of showstoppers</v>
      </c>
      <c r="W83" s="35" t="str">
        <v>Geen vertragingen of showstoppers</v>
      </c>
      <c r="X83" s="35" t="str">
        <v>Geen vertragingen of showstoppers</v>
      </c>
      <c r="Y83" s="35" t="str">
        <v>Geen vertragingen of showstoppers</v>
      </c>
      <c r="Z83" s="35" t="str">
        <v>Geen vertragingen of showstoppers</v>
      </c>
      <c r="AA83" s="35" t="str">
        <v>Geen vertragingen of showstoppers</v>
      </c>
      <c r="AB83" s="35" t="str">
        <v>Geen vertragingen of showstoppers</v>
      </c>
      <c r="AC83" s="35" t="str">
        <v>Geen vertragingen of showstoppers</v>
      </c>
      <c r="AD83" s="35" t="str">
        <v>Geen vertragingen of showstoppers</v>
      </c>
      <c r="AE83" s="37" t="str">
        <v>Geen vertragingen of showstoppers</v>
      </c>
      <c r="AF83" s="35" t="str">
        <v>Geen vertragingen of showstoppers</v>
      </c>
    </row>
    <row r="84" customFormat="false" ht="15" hidden="false" customHeight="false" outlineLevel="0" collapsed="false">
      <c r="A84" s="0" t="str">
        <v>Geen vertragingen of showstoppers</v>
      </c>
      <c r="B84" s="0" t="str">
        <v>Geen vertragingen of showstoppers</v>
      </c>
      <c r="C84" s="36" t="str">
        <v>Geen vertragingen of showstoppers</v>
      </c>
      <c r="D84" s="35" t="str">
        <v>Geen vertragingen of showstoppers</v>
      </c>
      <c r="E84" s="35" t="str">
        <v>Geen vertragingen of showstoppers</v>
      </c>
      <c r="F84" s="35" t="str">
        <v>Geen vertragingen of showstoppers</v>
      </c>
      <c r="G84" s="35" t="str">
        <v>Geen vertragingen of showstoppers</v>
      </c>
      <c r="H84" s="35" t="str">
        <v>Geen vertragingen of showstoppers</v>
      </c>
      <c r="I84" s="35" t="str">
        <v>Geen vertragingen of showstoppers</v>
      </c>
      <c r="J84" s="35" t="str">
        <v>Geen vertragingen of showstoppers</v>
      </c>
      <c r="K84" s="35" t="str">
        <v>Geen vertragingen of showstoppers</v>
      </c>
      <c r="L84" s="35" t="str">
        <v>Geen vertragingen of showstoppers</v>
      </c>
      <c r="M84" s="35" t="str">
        <v>Geen vertragingen of showstoppers</v>
      </c>
      <c r="N84" s="35" t="str">
        <v>Geen vertragingen of showstoppers</v>
      </c>
      <c r="O84" s="35" t="str">
        <v>Geen vertragingen of showstoppers</v>
      </c>
      <c r="P84" s="35" t="str">
        <v>Geen vertragingen of showstoppers</v>
      </c>
      <c r="Q84" s="36" t="str">
        <v>Geen vertragingen of showstoppers</v>
      </c>
      <c r="R84" s="36" t="str">
        <v>Geen vertragingen of showstoppers</v>
      </c>
      <c r="S84" s="36" t="str">
        <v>Geen vertragingen of showstoppers</v>
      </c>
      <c r="T84" s="36" t="str">
        <v>Geen vertragingen of showstoppers</v>
      </c>
      <c r="U84" s="36" t="str">
        <v>Geen vertragingen of showstoppers</v>
      </c>
      <c r="V84" s="36" t="str">
        <v>Geen vertragingen of showstoppers</v>
      </c>
      <c r="W84" s="35" t="str">
        <v>Geen vertragingen of showstoppers</v>
      </c>
      <c r="X84" s="35" t="str">
        <v>Geen vertragingen of showstoppers</v>
      </c>
      <c r="Y84" s="35" t="str">
        <v>Geen vertragingen of showstoppers</v>
      </c>
      <c r="Z84" s="35" t="str">
        <v>Geen vertragingen of showstoppers</v>
      </c>
      <c r="AA84" s="35" t="str">
        <v>Geen vertragingen of showstoppers</v>
      </c>
      <c r="AB84" s="35" t="str">
        <v>Geen vertragingen of showstoppers</v>
      </c>
      <c r="AC84" s="35" t="str">
        <v>Geen vertragingen of showstoppers</v>
      </c>
      <c r="AD84" s="35" t="str">
        <v>Geen vertragingen of showstoppers</v>
      </c>
      <c r="AE84" s="37" t="str">
        <v>Geen vertragingen of showstoppers</v>
      </c>
      <c r="AF84" s="35" t="str">
        <v>Geen vertragingen of showstoppers</v>
      </c>
    </row>
    <row r="85" customFormat="false" ht="15" hidden="false" customHeight="false" outlineLevel="0" collapsed="false">
      <c r="A85" s="0" t="str">
        <v>Geen vertragingen of showstoppers</v>
      </c>
      <c r="B85" s="0" t="str">
        <v>Geen vertragingen of showstoppers</v>
      </c>
      <c r="C85" s="36" t="str">
        <v>Geen vertragingen of showstoppers</v>
      </c>
      <c r="D85" s="35" t="str">
        <v>Geen vertragingen of showstoppers</v>
      </c>
      <c r="E85" s="35" t="str">
        <v>Geen vertragingen of showstoppers</v>
      </c>
      <c r="F85" s="35" t="str">
        <v>Geen vertragingen of showstoppers</v>
      </c>
      <c r="G85" s="35" t="str">
        <v>Geen vertragingen of showstoppers</v>
      </c>
      <c r="H85" s="35" t="str">
        <v>Geen vertragingen of showstoppers</v>
      </c>
      <c r="I85" s="35" t="str">
        <v>Geen vertragingen of showstoppers</v>
      </c>
      <c r="J85" s="35" t="str">
        <v>Geen vertragingen of showstoppers</v>
      </c>
      <c r="K85" s="35" t="str">
        <v>Geen vertragingen of showstoppers</v>
      </c>
      <c r="L85" s="35" t="str">
        <v>Geen vertragingen of showstoppers</v>
      </c>
      <c r="M85" s="35" t="str">
        <v>Geen vertragingen of showstoppers</v>
      </c>
      <c r="N85" s="35" t="str">
        <v>Geen vertragingen of showstoppers</v>
      </c>
      <c r="O85" s="35" t="str">
        <v>Geen vertragingen of showstoppers</v>
      </c>
      <c r="P85" s="35" t="str">
        <v>Geen vertragingen of showstoppers</v>
      </c>
      <c r="Q85" s="36" t="str">
        <v>Geen vertragingen of showstoppers</v>
      </c>
      <c r="R85" s="36" t="str">
        <v>Geen vertragingen of showstoppers</v>
      </c>
      <c r="S85" s="36" t="str">
        <v>Geen vertragingen of showstoppers</v>
      </c>
      <c r="T85" s="36" t="str">
        <v>Geen vertragingen of showstoppers</v>
      </c>
      <c r="U85" s="36" t="str">
        <v>Geen vertragingen of showstoppers</v>
      </c>
      <c r="V85" s="36" t="str">
        <v>Geen vertragingen of showstoppers</v>
      </c>
      <c r="W85" s="35" t="str">
        <v>Geen vertragingen of showstoppers</v>
      </c>
      <c r="X85" s="35" t="str">
        <v>Geen vertragingen of showstoppers</v>
      </c>
      <c r="Y85" s="35" t="str">
        <v>Geen vertragingen of showstoppers</v>
      </c>
      <c r="Z85" s="35" t="str">
        <v>Geen vertragingen of showstoppers</v>
      </c>
      <c r="AA85" s="35" t="str">
        <v>Geen vertragingen of showstoppers</v>
      </c>
      <c r="AB85" s="35" t="str">
        <v>Geen vertragingen of showstoppers</v>
      </c>
      <c r="AC85" s="35" t="str">
        <v>Geen vertragingen of showstoppers</v>
      </c>
      <c r="AD85" s="35" t="str">
        <v>Geen vertragingen of showstoppers</v>
      </c>
      <c r="AE85" s="37" t="str">
        <v>Geen vertragingen of showstoppers</v>
      </c>
      <c r="AF85" s="35" t="str">
        <v>Geen vertragingen of showstoppers</v>
      </c>
    </row>
    <row r="86" customFormat="false" ht="15" hidden="false" customHeight="false" outlineLevel="0" collapsed="false">
      <c r="A86" s="0" t="str">
        <v>Geen vertragingen of showstoppers</v>
      </c>
      <c r="B86" s="0" t="str">
        <v>Geen vertragingen of showstoppers</v>
      </c>
      <c r="C86" s="36" t="str">
        <v>Geen vertragingen of showstoppers</v>
      </c>
      <c r="D86" s="35" t="str">
        <v>Geen vertragingen of showstoppers</v>
      </c>
      <c r="E86" s="35" t="str">
        <v>Geen vertragingen of showstoppers</v>
      </c>
      <c r="F86" s="35" t="str">
        <v>Geen vertragingen of showstoppers</v>
      </c>
      <c r="G86" s="35" t="str">
        <v>Geen vertragingen of showstoppers</v>
      </c>
      <c r="H86" s="35" t="str">
        <v>Geen vertragingen of showstoppers</v>
      </c>
      <c r="I86" s="35" t="str">
        <v>Geen vertragingen of showstoppers</v>
      </c>
      <c r="J86" s="35" t="str">
        <v>Geen vertragingen of showstoppers</v>
      </c>
      <c r="K86" s="35" t="str">
        <v>Geen vertragingen of showstoppers</v>
      </c>
      <c r="L86" s="35" t="str">
        <v>Geen vertragingen of showstoppers</v>
      </c>
      <c r="M86" s="35" t="str">
        <v>Geen vertragingen of showstoppers</v>
      </c>
      <c r="N86" s="35" t="str">
        <v>Geen vertragingen of showstoppers</v>
      </c>
      <c r="O86" s="35" t="str">
        <v>Geen vertragingen of showstoppers</v>
      </c>
      <c r="P86" s="35" t="str">
        <v>Geen vertragingen of showstoppers</v>
      </c>
      <c r="Q86" s="36" t="str">
        <v>Geen vertragingen of showstoppers</v>
      </c>
      <c r="R86" s="36" t="str">
        <v>Geen vertragingen of showstoppers</v>
      </c>
      <c r="S86" s="36" t="str">
        <v>Geen vertragingen of showstoppers</v>
      </c>
      <c r="T86" s="36" t="str">
        <v>Geen vertragingen of showstoppers</v>
      </c>
      <c r="U86" s="36" t="str">
        <v>Geen vertragingen of showstoppers</v>
      </c>
      <c r="V86" s="36" t="str">
        <v>Geen vertragingen of showstoppers</v>
      </c>
      <c r="W86" s="35" t="str">
        <v>Geen vertragingen of showstoppers</v>
      </c>
      <c r="X86" s="35" t="str">
        <v>Geen vertragingen of showstoppers</v>
      </c>
      <c r="Y86" s="35" t="str">
        <v>Geen vertragingen of showstoppers</v>
      </c>
      <c r="Z86" s="35" t="str">
        <v>Geen vertragingen of showstoppers</v>
      </c>
      <c r="AA86" s="35" t="str">
        <v>Geen vertragingen of showstoppers</v>
      </c>
      <c r="AB86" s="35" t="str">
        <v>Geen vertragingen of showstoppers</v>
      </c>
      <c r="AC86" s="35" t="str">
        <v>Geen vertragingen of showstoppers</v>
      </c>
      <c r="AD86" s="35" t="str">
        <v>Geen vertragingen of showstoppers</v>
      </c>
      <c r="AE86" s="37" t="str">
        <v>Geen vertragingen of showstoppers</v>
      </c>
      <c r="AF86" s="35" t="str">
        <v>Geen vertragingen of showstoppers</v>
      </c>
    </row>
    <row r="87" customFormat="false" ht="15" hidden="false" customHeight="false" outlineLevel="0" collapsed="false">
      <c r="A87" s="0" t="str">
        <v>Geen vertragingen of showstoppers</v>
      </c>
      <c r="B87" s="0" t="str">
        <v>Geen vertragingen of showstoppers</v>
      </c>
      <c r="C87" s="36" t="str">
        <v>Geen vertragingen of showstoppers</v>
      </c>
      <c r="D87" s="35" t="str">
        <v>Geen vertragingen of showstoppers</v>
      </c>
      <c r="E87" s="35" t="str">
        <v>Geen vertragingen of showstoppers</v>
      </c>
      <c r="F87" s="35" t="str">
        <v>Geen vertragingen of showstoppers</v>
      </c>
      <c r="G87" s="35" t="str">
        <v>Geen vertragingen of showstoppers</v>
      </c>
      <c r="H87" s="35" t="str">
        <v>Geen vertragingen of showstoppers</v>
      </c>
      <c r="I87" s="35" t="str">
        <v>Geen vertragingen of showstoppers</v>
      </c>
      <c r="J87" s="35" t="str">
        <v>Geen vertragingen of showstoppers</v>
      </c>
      <c r="K87" s="35" t="str">
        <v>Geen vertragingen of showstoppers</v>
      </c>
      <c r="L87" s="35" t="str">
        <v>Geen vertragingen of showstoppers</v>
      </c>
      <c r="M87" s="35" t="str">
        <v>Geen vertragingen of showstoppers</v>
      </c>
      <c r="N87" s="35" t="str">
        <v>Geen vertragingen of showstoppers</v>
      </c>
      <c r="O87" s="35" t="str">
        <v>Geen vertragingen of showstoppers</v>
      </c>
      <c r="P87" s="35" t="str">
        <v>Geen vertragingen of showstoppers</v>
      </c>
      <c r="Q87" s="36" t="str">
        <v>Geen vertragingen of showstoppers</v>
      </c>
      <c r="R87" s="36" t="str">
        <v>Geen vertragingen of showstoppers</v>
      </c>
      <c r="S87" s="36" t="str">
        <v>Geen vertragingen of showstoppers</v>
      </c>
      <c r="T87" s="36" t="str">
        <v>Geen vertragingen of showstoppers</v>
      </c>
      <c r="U87" s="36" t="str">
        <v>Geen vertragingen of showstoppers</v>
      </c>
      <c r="V87" s="36" t="str">
        <v>Geen vertragingen of showstoppers</v>
      </c>
      <c r="W87" s="35" t="str">
        <v>Geen vertragingen of showstoppers</v>
      </c>
      <c r="X87" s="35" t="str">
        <v>Geen vertragingen of showstoppers</v>
      </c>
      <c r="Y87" s="35" t="str">
        <v>Geen vertragingen of showstoppers</v>
      </c>
      <c r="Z87" s="35" t="str">
        <v>Geen vertragingen of showstoppers</v>
      </c>
      <c r="AA87" s="35" t="str">
        <v>Geen vertragingen of showstoppers</v>
      </c>
      <c r="AB87" s="35" t="str">
        <v>Geen vertragingen of showstoppers</v>
      </c>
      <c r="AC87" s="35" t="str">
        <v>Geen vertragingen of showstoppers</v>
      </c>
      <c r="AD87" s="35" t="str">
        <v>Geen vertragingen of showstoppers</v>
      </c>
      <c r="AE87" s="37" t="str">
        <v>Geen vertragingen of showstoppers</v>
      </c>
      <c r="AF87" s="35" t="str">
        <v>Geen vertragingen of showstoppers</v>
      </c>
    </row>
    <row r="88" customFormat="false" ht="15" hidden="false" customHeight="false" outlineLevel="0" collapsed="false">
      <c r="A88" s="0" t="str">
        <v>Geen vertragingen of showstoppers</v>
      </c>
      <c r="B88" s="0" t="str">
        <v>Geen vertragingen of showstoppers</v>
      </c>
      <c r="C88" s="36" t="str">
        <v>Geen vertragingen of showstoppers</v>
      </c>
      <c r="D88" s="35" t="str">
        <v>Geen vertragingen of showstoppers</v>
      </c>
      <c r="E88" s="35" t="str">
        <v>Geen vertragingen of showstoppers</v>
      </c>
      <c r="F88" s="35" t="str">
        <v>Geen vertragingen of showstoppers</v>
      </c>
      <c r="G88" s="35" t="str">
        <v>Geen vertragingen of showstoppers</v>
      </c>
      <c r="H88" s="35" t="str">
        <v>Geen vertragingen of showstoppers</v>
      </c>
      <c r="I88" s="35" t="str">
        <v>Geen vertragingen of showstoppers</v>
      </c>
      <c r="J88" s="35" t="str">
        <v>Geen vertragingen of showstoppers</v>
      </c>
      <c r="K88" s="35" t="str">
        <v>Geen vertragingen of showstoppers</v>
      </c>
      <c r="L88" s="35" t="str">
        <v>Geen vertragingen of showstoppers</v>
      </c>
      <c r="M88" s="35" t="str">
        <v>Geen vertragingen of showstoppers</v>
      </c>
      <c r="N88" s="35" t="str">
        <v>Geen vertragingen of showstoppers</v>
      </c>
      <c r="O88" s="35" t="str">
        <v>Geen vertragingen of showstoppers</v>
      </c>
      <c r="P88" s="35" t="str">
        <v>Geen vertragingen of showstoppers</v>
      </c>
      <c r="Q88" s="36" t="str">
        <v>Geen vertragingen of showstoppers</v>
      </c>
      <c r="R88" s="36" t="str">
        <v>Geen vertragingen of showstoppers</v>
      </c>
      <c r="S88" s="36" t="str">
        <v>Geen vertragingen of showstoppers</v>
      </c>
      <c r="T88" s="36" t="str">
        <v>Geen vertragingen of showstoppers</v>
      </c>
      <c r="U88" s="36" t="str">
        <v>Geen vertragingen of showstoppers</v>
      </c>
      <c r="V88" s="36" t="str">
        <v>Geen vertragingen of showstoppers</v>
      </c>
      <c r="W88" s="35" t="str">
        <v>Geen vertragingen of showstoppers</v>
      </c>
      <c r="X88" s="35" t="str">
        <v>Geen vertragingen of showstoppers</v>
      </c>
      <c r="Y88" s="35" t="str">
        <v>Geen vertragingen of showstoppers</v>
      </c>
      <c r="Z88" s="35" t="str">
        <v>Geen vertragingen of showstoppers</v>
      </c>
      <c r="AA88" s="35" t="str">
        <v>Geen vertragingen of showstoppers</v>
      </c>
      <c r="AB88" s="35" t="str">
        <v>Geen vertragingen of showstoppers</v>
      </c>
      <c r="AC88" s="35" t="str">
        <v>Geen vertragingen of showstoppers</v>
      </c>
      <c r="AD88" s="35" t="str">
        <v>Geen vertragingen of showstoppers</v>
      </c>
      <c r="AE88" s="37" t="str">
        <v>Geen vertragingen of showstoppers</v>
      </c>
      <c r="AF88" s="35" t="str">
        <v>Geen vertragingen of showstoppers</v>
      </c>
    </row>
    <row r="89" customFormat="false" ht="15" hidden="false" customHeight="false" outlineLevel="0" collapsed="false">
      <c r="A89" s="0" t="str">
        <v>Geen vertragingen of showstoppers</v>
      </c>
      <c r="B89" s="0" t="str">
        <v>Geen vertragingen of showstoppers</v>
      </c>
      <c r="C89" s="36" t="str">
        <v>Geen vertragingen of showstoppers</v>
      </c>
      <c r="D89" s="35" t="str">
        <v>Geen vertragingen of showstoppers</v>
      </c>
      <c r="E89" s="35" t="str">
        <v>Geen vertragingen of showstoppers</v>
      </c>
      <c r="F89" s="35" t="str">
        <v>Geen vertragingen of showstoppers</v>
      </c>
      <c r="G89" s="35" t="str">
        <v>Geen vertragingen of showstoppers</v>
      </c>
      <c r="H89" s="35" t="str">
        <v>Geen vertragingen of showstoppers</v>
      </c>
      <c r="I89" s="35" t="str">
        <v>Geen vertragingen of showstoppers</v>
      </c>
      <c r="J89" s="35" t="str">
        <v>Geen vertragingen of showstoppers</v>
      </c>
      <c r="K89" s="35" t="str">
        <v>Geen vertragingen of showstoppers</v>
      </c>
      <c r="L89" s="35" t="str">
        <v>Geen vertragingen of showstoppers</v>
      </c>
      <c r="M89" s="35" t="str">
        <v>Geen vertragingen of showstoppers</v>
      </c>
      <c r="N89" s="35" t="str">
        <v>Geen vertragingen of showstoppers</v>
      </c>
      <c r="O89" s="35" t="str">
        <v>Geen vertragingen of showstoppers</v>
      </c>
      <c r="P89" s="35" t="str">
        <v>Geen vertragingen of showstoppers</v>
      </c>
      <c r="Q89" s="36" t="str">
        <v>Geen vertragingen of showstoppers</v>
      </c>
      <c r="R89" s="36" t="str">
        <v>Geen vertragingen of showstoppers</v>
      </c>
      <c r="S89" s="36" t="str">
        <v>Geen vertragingen of showstoppers</v>
      </c>
      <c r="T89" s="36" t="str">
        <v>Geen vertragingen of showstoppers</v>
      </c>
      <c r="U89" s="36" t="str">
        <v>Geen vertragingen of showstoppers</v>
      </c>
      <c r="V89" s="36" t="str">
        <v>Geen vertragingen of showstoppers</v>
      </c>
      <c r="W89" s="35" t="str">
        <v>Geen vertragingen of showstoppers</v>
      </c>
      <c r="X89" s="35" t="str">
        <v>Geen vertragingen of showstoppers</v>
      </c>
      <c r="Y89" s="35" t="str">
        <v>Geen vertragingen of showstoppers</v>
      </c>
      <c r="Z89" s="35" t="str">
        <v>Geen vertragingen of showstoppers</v>
      </c>
      <c r="AA89" s="35" t="str">
        <v>Geen vertragingen of showstoppers</v>
      </c>
      <c r="AB89" s="35" t="str">
        <v>Geen vertragingen of showstoppers</v>
      </c>
      <c r="AC89" s="35" t="str">
        <v>Geen vertragingen of showstoppers</v>
      </c>
      <c r="AD89" s="35" t="str">
        <v>Geen vertragingen of showstoppers</v>
      </c>
      <c r="AE89" s="37" t="str">
        <v>Geen vertragingen of showstoppers</v>
      </c>
      <c r="AF89" s="35" t="str">
        <v>Geen vertragingen of showstoppers</v>
      </c>
    </row>
    <row r="90" customFormat="false" ht="15" hidden="false" customHeight="false" outlineLevel="0" collapsed="false">
      <c r="A90" s="0" t="str">
        <v>Geen vertragingen of showstoppers</v>
      </c>
      <c r="B90" s="0" t="str">
        <v>Geen vertragingen of showstoppers</v>
      </c>
      <c r="C90" s="36" t="str">
        <v>Geen vertragingen of showstoppers</v>
      </c>
      <c r="D90" s="35" t="str">
        <v>Geen vertragingen of showstoppers</v>
      </c>
      <c r="E90" s="35" t="str">
        <v>Geen vertragingen of showstoppers</v>
      </c>
      <c r="F90" s="35" t="str">
        <v>Geen vertragingen of showstoppers</v>
      </c>
      <c r="G90" s="35" t="str">
        <v>Geen vertragingen of showstoppers</v>
      </c>
      <c r="H90" s="35" t="str">
        <v>Geen vertragingen of showstoppers</v>
      </c>
      <c r="I90" s="35" t="str">
        <v>Geen vertragingen of showstoppers</v>
      </c>
      <c r="J90" s="35" t="str">
        <v>Geen vertragingen of showstoppers</v>
      </c>
      <c r="K90" s="35" t="str">
        <v>Geen vertragingen of showstoppers</v>
      </c>
      <c r="L90" s="35" t="str">
        <v>Geen vertragingen of showstoppers</v>
      </c>
      <c r="M90" s="35" t="str">
        <v>Geen vertragingen of showstoppers</v>
      </c>
      <c r="N90" s="35" t="str">
        <v>Geen vertragingen of showstoppers</v>
      </c>
      <c r="O90" s="35" t="str">
        <v>Geen vertragingen of showstoppers</v>
      </c>
      <c r="P90" s="35" t="str">
        <v>Geen vertragingen of showstoppers</v>
      </c>
      <c r="Q90" s="36" t="str">
        <v>Geen vertragingen of showstoppers</v>
      </c>
      <c r="R90" s="36" t="str">
        <v>Geen vertragingen of showstoppers</v>
      </c>
      <c r="S90" s="36" t="str">
        <v>Geen vertragingen of showstoppers</v>
      </c>
      <c r="T90" s="36" t="str">
        <v>Geen vertragingen of showstoppers</v>
      </c>
      <c r="U90" s="36" t="str">
        <v>Geen vertragingen of showstoppers</v>
      </c>
      <c r="V90" s="36" t="str">
        <v>Geen vertragingen of showstoppers</v>
      </c>
      <c r="W90" s="35" t="str">
        <v>Geen vertragingen of showstoppers</v>
      </c>
      <c r="X90" s="35" t="str">
        <v>Geen vertragingen of showstoppers</v>
      </c>
      <c r="Y90" s="35" t="str">
        <v>Geen vertragingen of showstoppers</v>
      </c>
      <c r="Z90" s="35" t="str">
        <v>Geen vertragingen of showstoppers</v>
      </c>
      <c r="AA90" s="35" t="str">
        <v>Geen vertragingen of showstoppers</v>
      </c>
      <c r="AB90" s="35" t="str">
        <v>Geen vertragingen of showstoppers</v>
      </c>
      <c r="AC90" s="35" t="str">
        <v>Geen vertragingen of showstoppers</v>
      </c>
      <c r="AD90" s="35" t="str">
        <v>Geen vertragingen of showstoppers</v>
      </c>
      <c r="AE90" s="37" t="str">
        <v>Geen vertragingen of showstoppers</v>
      </c>
      <c r="AF90" s="35" t="str">
        <v>Geen vertragingen of showstoppers</v>
      </c>
    </row>
    <row r="91" customFormat="false" ht="15" hidden="false" customHeight="false" outlineLevel="0" collapsed="false">
      <c r="A91" s="0" t="str">
        <v>Geen vertragingen of showstoppers</v>
      </c>
      <c r="B91" s="0" t="str">
        <v>Geen vertragingen of showstoppers</v>
      </c>
      <c r="C91" s="36" t="str">
        <v>Geen vertragingen of showstoppers</v>
      </c>
      <c r="D91" s="35" t="str">
        <v>Geen vertragingen of showstoppers</v>
      </c>
      <c r="E91" s="35" t="str">
        <v>Geen vertragingen of showstoppers</v>
      </c>
      <c r="F91" s="35" t="str">
        <v>Geen vertragingen of showstoppers</v>
      </c>
      <c r="G91" s="35" t="str">
        <v>Geen vertragingen of showstoppers</v>
      </c>
      <c r="H91" s="35" t="str">
        <v>Geen vertragingen of showstoppers</v>
      </c>
      <c r="I91" s="35" t="str">
        <v>Geen vertragingen of showstoppers</v>
      </c>
      <c r="J91" s="35" t="str">
        <v>Geen vertragingen of showstoppers</v>
      </c>
      <c r="K91" s="35" t="str">
        <v>Geen vertragingen of showstoppers</v>
      </c>
      <c r="L91" s="35" t="str">
        <v>Geen vertragingen of showstoppers</v>
      </c>
      <c r="M91" s="35" t="str">
        <v>Geen vertragingen of showstoppers</v>
      </c>
      <c r="N91" s="35" t="str">
        <v>Geen vertragingen of showstoppers</v>
      </c>
      <c r="O91" s="35" t="str">
        <v>Geen vertragingen of showstoppers</v>
      </c>
      <c r="P91" s="35" t="str">
        <v>Geen vertragingen of showstoppers</v>
      </c>
      <c r="Q91" s="36" t="str">
        <v>Geen vertragingen of showstoppers</v>
      </c>
      <c r="R91" s="36" t="str">
        <v>Geen vertragingen of showstoppers</v>
      </c>
      <c r="S91" s="36" t="str">
        <v>Geen vertragingen of showstoppers</v>
      </c>
      <c r="T91" s="36" t="str">
        <v>Geen vertragingen of showstoppers</v>
      </c>
      <c r="U91" s="36" t="str">
        <v>Geen vertragingen of showstoppers</v>
      </c>
      <c r="V91" s="36" t="str">
        <v>Geen vertragingen of showstoppers</v>
      </c>
      <c r="W91" s="35" t="str">
        <v>Geen vertragingen of showstoppers</v>
      </c>
      <c r="X91" s="35" t="str">
        <v>Geen vertragingen of showstoppers</v>
      </c>
      <c r="Y91" s="35" t="str">
        <v>Geen vertragingen of showstoppers</v>
      </c>
      <c r="Z91" s="35" t="str">
        <v>Geen vertragingen of showstoppers</v>
      </c>
      <c r="AA91" s="35" t="str">
        <v>Geen vertragingen of showstoppers</v>
      </c>
      <c r="AB91" s="35" t="str">
        <v>Geen vertragingen of showstoppers</v>
      </c>
      <c r="AC91" s="35" t="str">
        <v>Geen vertragingen of showstoppers</v>
      </c>
      <c r="AD91" s="35" t="str">
        <v>Geen vertragingen of showstoppers</v>
      </c>
      <c r="AE91" s="37" t="str">
        <v>Geen vertragingen of showstoppers</v>
      </c>
      <c r="AF91" s="35" t="str">
        <v>Geen vertragingen of showstoppers</v>
      </c>
    </row>
    <row r="92" customFormat="false" ht="15" hidden="false" customHeight="false" outlineLevel="0" collapsed="false">
      <c r="A92" s="0" t="str">
        <v>Geen vertragingen of showstoppers</v>
      </c>
      <c r="B92" s="0" t="str">
        <v>Geen vertragingen of showstoppers</v>
      </c>
      <c r="C92" s="36" t="str">
        <v>Geen vertragingen of showstoppers</v>
      </c>
      <c r="D92" s="35" t="str">
        <v>Geen vertragingen of showstoppers</v>
      </c>
      <c r="E92" s="35" t="str">
        <v>Geen vertragingen of showstoppers</v>
      </c>
      <c r="F92" s="35" t="str">
        <v>Geen vertragingen of showstoppers</v>
      </c>
      <c r="G92" s="35" t="str">
        <v>Geen vertragingen of showstoppers</v>
      </c>
      <c r="H92" s="35" t="str">
        <v>Geen vertragingen of showstoppers</v>
      </c>
      <c r="I92" s="35" t="str">
        <v>Geen vertragingen of showstoppers</v>
      </c>
      <c r="J92" s="35" t="str">
        <v>Geen vertragingen of showstoppers</v>
      </c>
      <c r="K92" s="35" t="str">
        <v>Geen vertragingen of showstoppers</v>
      </c>
      <c r="L92" s="35" t="str">
        <v>Geen vertragingen of showstoppers</v>
      </c>
      <c r="M92" s="35" t="str">
        <v>Geen vertragingen of showstoppers</v>
      </c>
      <c r="N92" s="35" t="str">
        <v>Geen vertragingen of showstoppers</v>
      </c>
      <c r="O92" s="35" t="str">
        <v>Geen vertragingen of showstoppers</v>
      </c>
      <c r="P92" s="35" t="str">
        <v>Geen vertragingen of showstoppers</v>
      </c>
      <c r="Q92" s="36" t="str">
        <v>Geen vertragingen of showstoppers</v>
      </c>
      <c r="R92" s="36" t="str">
        <v>Geen vertragingen of showstoppers</v>
      </c>
      <c r="S92" s="36" t="str">
        <v>Geen vertragingen of showstoppers</v>
      </c>
      <c r="T92" s="36" t="str">
        <v>Geen vertragingen of showstoppers</v>
      </c>
      <c r="U92" s="36" t="str">
        <v>Geen vertragingen of showstoppers</v>
      </c>
      <c r="V92" s="36" t="str">
        <v>Geen vertragingen of showstoppers</v>
      </c>
      <c r="W92" s="35" t="str">
        <v>Geen vertragingen of showstoppers</v>
      </c>
      <c r="X92" s="35" t="str">
        <v>Geen vertragingen of showstoppers</v>
      </c>
      <c r="Y92" s="35" t="str">
        <v>Geen vertragingen of showstoppers</v>
      </c>
      <c r="Z92" s="35" t="str">
        <v>Geen vertragingen of showstoppers</v>
      </c>
      <c r="AA92" s="35" t="str">
        <v>Geen vertragingen of showstoppers</v>
      </c>
      <c r="AB92" s="35" t="str">
        <v>Geen vertragingen of showstoppers</v>
      </c>
      <c r="AC92" s="35" t="str">
        <v>Geen vertragingen of showstoppers</v>
      </c>
      <c r="AD92" s="35" t="str">
        <v>Geen vertragingen of showstoppers</v>
      </c>
      <c r="AE92" s="37" t="str">
        <v>Geen vertragingen of showstoppers</v>
      </c>
      <c r="AF92" s="35" t="str">
        <v>Geen vertragingen of showstoppers</v>
      </c>
    </row>
    <row r="93" customFormat="false" ht="15" hidden="false" customHeight="false" outlineLevel="0" collapsed="false">
      <c r="A93" s="0" t="str">
        <v>Geen vertragingen of showstoppers</v>
      </c>
      <c r="B93" s="0" t="str">
        <v>Geen vertragingen of showstoppers</v>
      </c>
      <c r="C93" s="36" t="str">
        <v>Geen vertragingen of showstoppers</v>
      </c>
      <c r="D93" s="35" t="str">
        <v>Geen vertragingen of showstoppers</v>
      </c>
      <c r="E93" s="35" t="str">
        <v>Geen vertragingen of showstoppers</v>
      </c>
      <c r="F93" s="35" t="str">
        <v>Geen vertragingen of showstoppers</v>
      </c>
      <c r="G93" s="35" t="str">
        <v>Geen vertragingen of showstoppers</v>
      </c>
      <c r="H93" s="35" t="str">
        <v>Geen vertragingen of showstoppers</v>
      </c>
      <c r="I93" s="35" t="str">
        <v>Geen vertragingen of showstoppers</v>
      </c>
      <c r="J93" s="35" t="str">
        <v>Geen vertragingen of showstoppers</v>
      </c>
      <c r="K93" s="35" t="str">
        <v>Geen vertragingen of showstoppers</v>
      </c>
      <c r="L93" s="35" t="str">
        <v>Geen vertragingen of showstoppers</v>
      </c>
      <c r="M93" s="35" t="str">
        <v>Geen vertragingen of showstoppers</v>
      </c>
      <c r="N93" s="35" t="str">
        <v>Geen vertragingen of showstoppers</v>
      </c>
      <c r="O93" s="35" t="str">
        <v>Geen vertragingen of showstoppers</v>
      </c>
      <c r="P93" s="35" t="str">
        <v>Geen vertragingen of showstoppers</v>
      </c>
      <c r="Q93" s="36" t="str">
        <v>Geen vertragingen of showstoppers</v>
      </c>
      <c r="R93" s="36" t="str">
        <v>Geen vertragingen of showstoppers</v>
      </c>
      <c r="S93" s="36" t="str">
        <v>Geen vertragingen of showstoppers</v>
      </c>
      <c r="T93" s="36" t="str">
        <v>Geen vertragingen of showstoppers</v>
      </c>
      <c r="U93" s="36" t="str">
        <v>Geen vertragingen of showstoppers</v>
      </c>
      <c r="V93" s="36" t="str">
        <v>Geen vertragingen of showstoppers</v>
      </c>
      <c r="W93" s="35" t="str">
        <v>Geen vertragingen of showstoppers</v>
      </c>
      <c r="X93" s="35" t="str">
        <v>Geen vertragingen of showstoppers</v>
      </c>
      <c r="Y93" s="35" t="str">
        <v>Geen vertragingen of showstoppers</v>
      </c>
      <c r="Z93" s="35" t="str">
        <v>Geen vertragingen of showstoppers</v>
      </c>
      <c r="AA93" s="35" t="str">
        <v>Geen vertragingen of showstoppers</v>
      </c>
      <c r="AB93" s="35" t="str">
        <v>Geen vertragingen of showstoppers</v>
      </c>
      <c r="AC93" s="35" t="str">
        <v>Geen vertragingen of showstoppers</v>
      </c>
      <c r="AD93" s="35" t="str">
        <v>Geen vertragingen of showstoppers</v>
      </c>
      <c r="AE93" s="37" t="str">
        <v>Geen vertragingen of showstoppers</v>
      </c>
      <c r="AF93" s="35" t="str">
        <v>Geen vertragingen of showstoppers</v>
      </c>
    </row>
    <row r="94" customFormat="false" ht="15" hidden="false" customHeight="false" outlineLevel="0" collapsed="false">
      <c r="A94" s="0" t="str">
        <v>Geen vertragingen of showstoppers</v>
      </c>
      <c r="B94" s="0" t="str">
        <v>Geen vertragingen of showstoppers</v>
      </c>
      <c r="C94" s="36" t="str">
        <v>Geen vertragingen of showstoppers</v>
      </c>
      <c r="D94" s="35" t="str">
        <v>Geen vertragingen of showstoppers</v>
      </c>
      <c r="E94" s="35" t="str">
        <v>Geen vertragingen of showstoppers</v>
      </c>
      <c r="F94" s="35" t="str">
        <v>Geen vertragingen of showstoppers</v>
      </c>
      <c r="G94" s="35" t="str">
        <v>Geen vertragingen of showstoppers</v>
      </c>
      <c r="H94" s="35" t="str">
        <v>Geen vertragingen of showstoppers</v>
      </c>
      <c r="I94" s="35" t="str">
        <v>Geen vertragingen of showstoppers</v>
      </c>
      <c r="J94" s="35" t="str">
        <v>Geen vertragingen of showstoppers</v>
      </c>
      <c r="K94" s="35" t="str">
        <v>Geen vertragingen of showstoppers</v>
      </c>
      <c r="L94" s="35" t="str">
        <v>Geen vertragingen of showstoppers</v>
      </c>
      <c r="M94" s="35" t="str">
        <v>Geen vertragingen of showstoppers</v>
      </c>
      <c r="N94" s="35" t="str">
        <v>Geen vertragingen of showstoppers</v>
      </c>
      <c r="O94" s="35" t="str">
        <v>Geen vertragingen of showstoppers</v>
      </c>
      <c r="P94" s="35" t="str">
        <v>Geen vertragingen of showstoppers</v>
      </c>
      <c r="Q94" s="36" t="str">
        <v>Geen vertragingen of showstoppers</v>
      </c>
      <c r="R94" s="36" t="str">
        <v>Geen vertragingen of showstoppers</v>
      </c>
      <c r="S94" s="36" t="str">
        <v>Geen vertragingen of showstoppers</v>
      </c>
      <c r="T94" s="36" t="str">
        <v>Geen vertragingen of showstoppers</v>
      </c>
      <c r="U94" s="36" t="str">
        <v>Geen vertragingen of showstoppers</v>
      </c>
      <c r="V94" s="36" t="str">
        <v>Geen vertragingen of showstoppers</v>
      </c>
      <c r="W94" s="35" t="str">
        <v>Geen vertragingen of showstoppers</v>
      </c>
      <c r="X94" s="35" t="str">
        <v>Geen vertragingen of showstoppers</v>
      </c>
      <c r="Y94" s="35" t="str">
        <v>Geen vertragingen of showstoppers</v>
      </c>
      <c r="Z94" s="35" t="str">
        <v>Geen vertragingen of showstoppers</v>
      </c>
      <c r="AA94" s="35" t="str">
        <v>Geen vertragingen of showstoppers</v>
      </c>
      <c r="AB94" s="35" t="str">
        <v>Geen vertragingen of showstoppers</v>
      </c>
      <c r="AC94" s="35" t="str">
        <v>Geen vertragingen of showstoppers</v>
      </c>
      <c r="AD94" s="35" t="str">
        <v>Geen vertragingen of showstoppers</v>
      </c>
      <c r="AE94" s="37" t="str">
        <v>Geen vertragingen of showstoppers</v>
      </c>
      <c r="AF94" s="35" t="str">
        <v>Geen vertragingen of showstoppers</v>
      </c>
    </row>
    <row r="95" customFormat="false" ht="15" hidden="false" customHeight="false" outlineLevel="0" collapsed="false">
      <c r="A95" s="0" t="str">
        <v>Geen vertragingen of showstoppers</v>
      </c>
      <c r="B95" s="0" t="str">
        <v>Geen vertragingen of showstoppers</v>
      </c>
      <c r="C95" s="36" t="str">
        <v>Geen vertragingen of showstoppers</v>
      </c>
      <c r="D95" s="35" t="str">
        <v>Geen vertragingen of showstoppers</v>
      </c>
      <c r="E95" s="35" t="str">
        <v>Geen vertragingen of showstoppers</v>
      </c>
      <c r="F95" s="35" t="str">
        <v>Geen vertragingen of showstoppers</v>
      </c>
      <c r="G95" s="35" t="str">
        <v>Geen vertragingen of showstoppers</v>
      </c>
      <c r="H95" s="35" t="str">
        <v>Geen vertragingen of showstoppers</v>
      </c>
      <c r="I95" s="35" t="str">
        <v>Geen vertragingen of showstoppers</v>
      </c>
      <c r="J95" s="35" t="str">
        <v>Geen vertragingen of showstoppers</v>
      </c>
      <c r="K95" s="35" t="str">
        <v>Geen vertragingen of showstoppers</v>
      </c>
      <c r="L95" s="35" t="str">
        <v>Geen vertragingen of showstoppers</v>
      </c>
      <c r="M95" s="35" t="str">
        <v>Geen vertragingen of showstoppers</v>
      </c>
      <c r="N95" s="35" t="str">
        <v>Geen vertragingen of showstoppers</v>
      </c>
      <c r="O95" s="35" t="str">
        <v>Geen vertragingen of showstoppers</v>
      </c>
      <c r="P95" s="35" t="str">
        <v>Geen vertragingen of showstoppers</v>
      </c>
      <c r="Q95" s="36" t="str">
        <v>Geen vertragingen of showstoppers</v>
      </c>
      <c r="R95" s="36" t="str">
        <v>Geen vertragingen of showstoppers</v>
      </c>
      <c r="S95" s="36" t="str">
        <v>Geen vertragingen of showstoppers</v>
      </c>
      <c r="T95" s="36" t="str">
        <v>Geen vertragingen of showstoppers</v>
      </c>
      <c r="U95" s="36" t="str">
        <v>Geen vertragingen of showstoppers</v>
      </c>
      <c r="V95" s="36" t="str">
        <v>Geen vertragingen of showstoppers</v>
      </c>
      <c r="W95" s="35" t="str">
        <v>Geen vertragingen of showstoppers</v>
      </c>
      <c r="X95" s="35" t="str">
        <v>Geen vertragingen of showstoppers</v>
      </c>
      <c r="Y95" s="35" t="str">
        <v>Geen vertragingen of showstoppers</v>
      </c>
      <c r="Z95" s="35" t="str">
        <v>Geen vertragingen of showstoppers</v>
      </c>
      <c r="AA95" s="35" t="str">
        <v>Geen vertragingen of showstoppers</v>
      </c>
      <c r="AB95" s="35" t="str">
        <v>Geen vertragingen of showstoppers</v>
      </c>
      <c r="AC95" s="35" t="str">
        <v>Geen vertragingen of showstoppers</v>
      </c>
      <c r="AD95" s="35" t="str">
        <v>Geen vertragingen of showstoppers</v>
      </c>
      <c r="AE95" s="37" t="str">
        <v>Geen vertragingen of showstoppers</v>
      </c>
      <c r="AF95" s="35" t="str">
        <v>Geen vertragingen of showstoppers</v>
      </c>
    </row>
    <row r="96" customFormat="false" ht="15" hidden="false" customHeight="false" outlineLevel="0" collapsed="false">
      <c r="A96" s="0" t="str">
        <v>Geen vertragingen of showstoppers</v>
      </c>
      <c r="B96" s="0" t="str">
        <v>Geen vertragingen of showstoppers</v>
      </c>
      <c r="C96" s="36" t="str">
        <v>Geen vertragingen of showstoppers</v>
      </c>
      <c r="D96" s="35" t="str">
        <v>Geen vertragingen of showstoppers</v>
      </c>
      <c r="E96" s="35" t="str">
        <v>Geen vertragingen of showstoppers</v>
      </c>
      <c r="F96" s="35" t="str">
        <v>Geen vertragingen of showstoppers</v>
      </c>
      <c r="G96" s="35" t="str">
        <v>Geen vertragingen of showstoppers</v>
      </c>
      <c r="H96" s="35" t="str">
        <v>Geen vertragingen of showstoppers</v>
      </c>
      <c r="I96" s="35" t="str">
        <v>Geen vertragingen of showstoppers</v>
      </c>
      <c r="J96" s="35" t="str">
        <v>Geen vertragingen of showstoppers</v>
      </c>
      <c r="K96" s="35" t="str">
        <v>Geen vertragingen of showstoppers</v>
      </c>
      <c r="L96" s="35" t="str">
        <v>Geen vertragingen of showstoppers</v>
      </c>
      <c r="M96" s="35" t="str">
        <v>Geen vertragingen of showstoppers</v>
      </c>
      <c r="N96" s="35" t="str">
        <v>Geen vertragingen of showstoppers</v>
      </c>
      <c r="O96" s="35" t="str">
        <v>Geen vertragingen of showstoppers</v>
      </c>
      <c r="P96" s="35" t="str">
        <v>Geen vertragingen of showstoppers</v>
      </c>
      <c r="Q96" s="36" t="str">
        <v>Geen vertragingen of showstoppers</v>
      </c>
      <c r="R96" s="36" t="str">
        <v>Geen vertragingen of showstoppers</v>
      </c>
      <c r="S96" s="36" t="str">
        <v>Geen vertragingen of showstoppers</v>
      </c>
      <c r="T96" s="36" t="str">
        <v>Geen vertragingen of showstoppers</v>
      </c>
      <c r="U96" s="36" t="str">
        <v>Geen vertragingen of showstoppers</v>
      </c>
      <c r="V96" s="36" t="str">
        <v>Geen vertragingen of showstoppers</v>
      </c>
      <c r="W96" s="35" t="str">
        <v>Geen vertragingen of showstoppers</v>
      </c>
      <c r="X96" s="35" t="str">
        <v>Geen vertragingen of showstoppers</v>
      </c>
      <c r="Y96" s="35" t="str">
        <v>Geen vertragingen of showstoppers</v>
      </c>
      <c r="Z96" s="35" t="str">
        <v>Geen vertragingen of showstoppers</v>
      </c>
      <c r="AA96" s="35" t="str">
        <v>Geen vertragingen of showstoppers</v>
      </c>
      <c r="AB96" s="35" t="str">
        <v>Geen vertragingen of showstoppers</v>
      </c>
      <c r="AC96" s="35" t="str">
        <v>Geen vertragingen of showstoppers</v>
      </c>
      <c r="AD96" s="35" t="str">
        <v>Geen vertragingen of showstoppers</v>
      </c>
      <c r="AE96" s="37" t="str">
        <v>Geen vertragingen of showstoppers</v>
      </c>
      <c r="AF96" s="35" t="str">
        <v>Geen vertragingen of showstoppers</v>
      </c>
    </row>
    <row r="97" customFormat="false" ht="15" hidden="false" customHeight="false" outlineLevel="0" collapsed="false">
      <c r="A97" s="0" t="str">
        <v>Geen vertragingen of showstoppers</v>
      </c>
      <c r="B97" s="0" t="str">
        <v>Geen vertragingen of showstoppers</v>
      </c>
      <c r="C97" s="36" t="str">
        <v>Geen vertragingen of showstoppers</v>
      </c>
      <c r="D97" s="35" t="str">
        <v>Geen vertragingen of showstoppers</v>
      </c>
      <c r="E97" s="35" t="str">
        <v>Geen vertragingen of showstoppers</v>
      </c>
      <c r="F97" s="35" t="str">
        <v>Geen vertragingen of showstoppers</v>
      </c>
      <c r="G97" s="35" t="str">
        <v>Geen vertragingen of showstoppers</v>
      </c>
      <c r="H97" s="35" t="str">
        <v>Geen vertragingen of showstoppers</v>
      </c>
      <c r="I97" s="35" t="str">
        <v>Geen vertragingen of showstoppers</v>
      </c>
      <c r="J97" s="35" t="str">
        <v>Geen vertragingen of showstoppers</v>
      </c>
      <c r="K97" s="35" t="str">
        <v>Geen vertragingen of showstoppers</v>
      </c>
      <c r="L97" s="35" t="str">
        <v>Geen vertragingen of showstoppers</v>
      </c>
      <c r="M97" s="35" t="str">
        <v>Geen vertragingen of showstoppers</v>
      </c>
      <c r="N97" s="35" t="str">
        <v>Geen vertragingen of showstoppers</v>
      </c>
      <c r="O97" s="35" t="str">
        <v>Geen vertragingen of showstoppers</v>
      </c>
      <c r="P97" s="35" t="str">
        <v>Geen vertragingen of showstoppers</v>
      </c>
      <c r="Q97" s="36" t="str">
        <v>Geen vertragingen of showstoppers</v>
      </c>
      <c r="R97" s="36" t="str">
        <v>Geen vertragingen of showstoppers</v>
      </c>
      <c r="S97" s="36" t="str">
        <v>Geen vertragingen of showstoppers</v>
      </c>
      <c r="T97" s="36" t="str">
        <v>Geen vertragingen of showstoppers</v>
      </c>
      <c r="U97" s="36" t="str">
        <v>Geen vertragingen of showstoppers</v>
      </c>
      <c r="V97" s="36" t="str">
        <v>Geen vertragingen of showstoppers</v>
      </c>
      <c r="W97" s="35" t="str">
        <v>Geen vertragingen of showstoppers</v>
      </c>
      <c r="X97" s="35" t="str">
        <v>Geen vertragingen of showstoppers</v>
      </c>
      <c r="Y97" s="35" t="str">
        <v>Geen vertragingen of showstoppers</v>
      </c>
      <c r="Z97" s="35" t="str">
        <v>Geen vertragingen of showstoppers</v>
      </c>
      <c r="AA97" s="35" t="str">
        <v>Geen vertragingen of showstoppers</v>
      </c>
      <c r="AB97" s="35" t="str">
        <v>Geen vertragingen of showstoppers</v>
      </c>
      <c r="AC97" s="35" t="str">
        <v>Geen vertragingen of showstoppers</v>
      </c>
      <c r="AD97" s="35" t="str">
        <v>Geen vertragingen of showstoppers</v>
      </c>
      <c r="AE97" s="37" t="str">
        <v>Geen vertragingen of showstoppers</v>
      </c>
      <c r="AF97" s="35" t="str">
        <v>Geen vertragingen of showstoppers</v>
      </c>
    </row>
    <row r="98" customFormat="false" ht="15" hidden="false" customHeight="false" outlineLevel="0" collapsed="false">
      <c r="A98" s="0" t="str">
        <v>Geen vertragingen of showstoppers</v>
      </c>
      <c r="B98" s="0" t="str">
        <v>Geen vertragingen of showstoppers</v>
      </c>
      <c r="C98" s="36" t="str">
        <v>Geen vertragingen of showstoppers</v>
      </c>
      <c r="D98" s="35" t="str">
        <v>Geen vertragingen of showstoppers</v>
      </c>
      <c r="E98" s="35" t="str">
        <v>Geen vertragingen of showstoppers</v>
      </c>
      <c r="F98" s="35" t="str">
        <v>Geen vertragingen of showstoppers</v>
      </c>
      <c r="G98" s="35" t="str">
        <v>Geen vertragingen of showstoppers</v>
      </c>
      <c r="H98" s="35" t="str">
        <v>Geen vertragingen of showstoppers</v>
      </c>
      <c r="I98" s="35" t="str">
        <v>Geen vertragingen of showstoppers</v>
      </c>
      <c r="J98" s="35" t="str">
        <v>Geen vertragingen of showstoppers</v>
      </c>
      <c r="K98" s="35" t="str">
        <v>Geen vertragingen of showstoppers</v>
      </c>
      <c r="L98" s="35" t="str">
        <v>Geen vertragingen of showstoppers</v>
      </c>
      <c r="M98" s="35" t="str">
        <v>Geen vertragingen of showstoppers</v>
      </c>
      <c r="N98" s="35" t="str">
        <v>Geen vertragingen of showstoppers</v>
      </c>
      <c r="O98" s="35" t="str">
        <v>Geen vertragingen of showstoppers</v>
      </c>
      <c r="P98" s="35" t="str">
        <v>Geen vertragingen of showstoppers</v>
      </c>
      <c r="Q98" s="36" t="str">
        <v>Geen vertragingen of showstoppers</v>
      </c>
      <c r="R98" s="36" t="str">
        <v>Geen vertragingen of showstoppers</v>
      </c>
      <c r="S98" s="36" t="str">
        <v>Geen vertragingen of showstoppers</v>
      </c>
      <c r="T98" s="36" t="str">
        <v>Geen vertragingen of showstoppers</v>
      </c>
      <c r="U98" s="36" t="str">
        <v>Geen vertragingen of showstoppers</v>
      </c>
      <c r="V98" s="36" t="str">
        <v>Geen vertragingen of showstoppers</v>
      </c>
      <c r="W98" s="35" t="str">
        <v>Geen vertragingen of showstoppers</v>
      </c>
      <c r="X98" s="35" t="str">
        <v>Geen vertragingen of showstoppers</v>
      </c>
      <c r="Y98" s="35" t="str">
        <v>Geen vertragingen of showstoppers</v>
      </c>
      <c r="Z98" s="35" t="str">
        <v>Geen vertragingen of showstoppers</v>
      </c>
      <c r="AA98" s="35" t="str">
        <v>Geen vertragingen of showstoppers</v>
      </c>
      <c r="AB98" s="35" t="str">
        <v>Geen vertragingen of showstoppers</v>
      </c>
      <c r="AC98" s="35" t="str">
        <v>Geen vertragingen of showstoppers</v>
      </c>
      <c r="AD98" s="35" t="str">
        <v>Geen vertragingen of showstoppers</v>
      </c>
      <c r="AE98" s="37" t="str">
        <v>Geen vertragingen of showstoppers</v>
      </c>
      <c r="AF98" s="35" t="str">
        <v>Geen vertragingen of showstoppers</v>
      </c>
    </row>
    <row r="99" customFormat="false" ht="15" hidden="false" customHeight="false" outlineLevel="0" collapsed="false">
      <c r="A99" s="0" t="str">
        <v>Geen vertragingen of showstoppers</v>
      </c>
      <c r="B99" s="0" t="str">
        <v>Geen vertragingen of showstoppers</v>
      </c>
      <c r="C99" s="36" t="str">
        <v>Geen vertragingen of showstoppers</v>
      </c>
      <c r="D99" s="35" t="str">
        <v>Geen vertragingen of showstoppers</v>
      </c>
      <c r="E99" s="35" t="str">
        <v>Geen vertragingen of showstoppers</v>
      </c>
      <c r="F99" s="35" t="str">
        <v>Geen vertragingen of showstoppers</v>
      </c>
      <c r="G99" s="35" t="str">
        <v>Geen vertragingen of showstoppers</v>
      </c>
      <c r="H99" s="35" t="str">
        <v>Geen vertragingen of showstoppers</v>
      </c>
      <c r="I99" s="35" t="str">
        <v>Geen vertragingen of showstoppers</v>
      </c>
      <c r="J99" s="35" t="str">
        <v>Geen vertragingen of showstoppers</v>
      </c>
      <c r="K99" s="35" t="str">
        <v>Geen vertragingen of showstoppers</v>
      </c>
      <c r="L99" s="35" t="str">
        <v>Geen vertragingen of showstoppers</v>
      </c>
      <c r="M99" s="35" t="str">
        <v>Geen vertragingen of showstoppers</v>
      </c>
      <c r="N99" s="35" t="str">
        <v>Geen vertragingen of showstoppers</v>
      </c>
      <c r="O99" s="35" t="str">
        <v>Geen vertragingen of showstoppers</v>
      </c>
      <c r="P99" s="35" t="str">
        <v>Geen vertragingen of showstoppers</v>
      </c>
      <c r="Q99" s="36" t="str">
        <v>Geen vertragingen of showstoppers</v>
      </c>
      <c r="R99" s="36" t="str">
        <v>Geen vertragingen of showstoppers</v>
      </c>
      <c r="S99" s="36" t="str">
        <v>Geen vertragingen of showstoppers</v>
      </c>
      <c r="T99" s="36" t="str">
        <v>Geen vertragingen of showstoppers</v>
      </c>
      <c r="U99" s="36" t="str">
        <v>Geen vertragingen of showstoppers</v>
      </c>
      <c r="V99" s="36" t="str">
        <v>Geen vertragingen of showstoppers</v>
      </c>
      <c r="W99" s="35" t="str">
        <v>Geen vertragingen of showstoppers</v>
      </c>
      <c r="X99" s="35" t="str">
        <v>Geen vertragingen of showstoppers</v>
      </c>
      <c r="Y99" s="35" t="str">
        <v>Geen vertragingen of showstoppers</v>
      </c>
      <c r="Z99" s="35" t="str">
        <v>Geen vertragingen of showstoppers</v>
      </c>
      <c r="AA99" s="35" t="str">
        <v>Geen vertragingen of showstoppers</v>
      </c>
      <c r="AB99" s="35" t="str">
        <v>Geen vertragingen of showstoppers</v>
      </c>
      <c r="AC99" s="35" t="str">
        <v>Geen vertragingen of showstoppers</v>
      </c>
      <c r="AD99" s="35" t="str">
        <v>Geen vertragingen of showstoppers</v>
      </c>
      <c r="AE99" s="37" t="str">
        <v>Geen vertragingen of showstoppers</v>
      </c>
      <c r="AF99" s="35" t="str">
        <v>Geen vertragingen of showstoppers</v>
      </c>
    </row>
    <row r="100" customFormat="false" ht="15" hidden="false" customHeight="false" outlineLevel="0" collapsed="false">
      <c r="A100" s="0" t="str">
        <v>Geen vertragingen of showstoppers</v>
      </c>
      <c r="B100" s="0" t="str">
        <v>Geen vertragingen of showstoppers</v>
      </c>
      <c r="C100" s="36" t="str">
        <v>Geen vertragingen of showstoppers</v>
      </c>
      <c r="D100" s="35" t="str">
        <v>Geen vertragingen of showstoppers</v>
      </c>
      <c r="E100" s="35" t="str">
        <v>Geen vertragingen of showstoppers</v>
      </c>
      <c r="F100" s="35" t="str">
        <v>Geen vertragingen of showstoppers</v>
      </c>
      <c r="G100" s="35" t="str">
        <v>Geen vertragingen of showstoppers</v>
      </c>
      <c r="H100" s="35" t="str">
        <v>Geen vertragingen of showstoppers</v>
      </c>
      <c r="I100" s="35" t="str">
        <v>Geen vertragingen of showstoppers</v>
      </c>
      <c r="J100" s="35" t="str">
        <v>Geen vertragingen of showstoppers</v>
      </c>
      <c r="K100" s="35" t="str">
        <v>Geen vertragingen of showstoppers</v>
      </c>
      <c r="L100" s="35" t="str">
        <v>Geen vertragingen of showstoppers</v>
      </c>
      <c r="M100" s="35" t="str">
        <v>Geen vertragingen of showstoppers</v>
      </c>
      <c r="N100" s="35" t="str">
        <v>Geen vertragingen of showstoppers</v>
      </c>
      <c r="O100" s="35" t="str">
        <v>Geen vertragingen of showstoppers</v>
      </c>
      <c r="P100" s="35" t="str">
        <v>Geen vertragingen of showstoppers</v>
      </c>
      <c r="Q100" s="36" t="str">
        <v>Geen vertragingen of showstoppers</v>
      </c>
      <c r="R100" s="36" t="str">
        <v>Geen vertragingen of showstoppers</v>
      </c>
      <c r="S100" s="36" t="str">
        <v>Geen vertragingen of showstoppers</v>
      </c>
      <c r="T100" s="36" t="str">
        <v>Geen vertragingen of showstoppers</v>
      </c>
      <c r="U100" s="36" t="str">
        <v>Geen vertragingen of showstoppers</v>
      </c>
      <c r="V100" s="36" t="str">
        <v>Geen vertragingen of showstoppers</v>
      </c>
      <c r="W100" s="35" t="str">
        <v>Geen vertragingen of showstoppers</v>
      </c>
      <c r="X100" s="35" t="str">
        <v>Geen vertragingen of showstoppers</v>
      </c>
      <c r="Y100" s="35" t="str">
        <v>Geen vertragingen of showstoppers</v>
      </c>
      <c r="Z100" s="35" t="str">
        <v>Geen vertragingen of showstoppers</v>
      </c>
      <c r="AA100" s="35" t="str">
        <v>Geen vertragingen of showstoppers</v>
      </c>
      <c r="AB100" s="35" t="str">
        <v>Geen vertragingen of showstoppers</v>
      </c>
      <c r="AC100" s="35" t="str">
        <v>Geen vertragingen of showstoppers</v>
      </c>
      <c r="AD100" s="35" t="str">
        <v>Geen vertragingen of showstoppers</v>
      </c>
      <c r="AE100" s="37" t="str">
        <v>Geen vertragingen of showstoppers</v>
      </c>
      <c r="AF100" s="35" t="str">
        <v>Geen vertragingen of showstoppers</v>
      </c>
    </row>
    <row r="101" customFormat="false" ht="15" hidden="false" customHeight="false" outlineLevel="0" collapsed="false">
      <c r="A101" s="0" t="str">
        <v>Geen vertragingen of showstoppers</v>
      </c>
      <c r="B101" s="0" t="str">
        <v>Geen vertragingen of showstoppers</v>
      </c>
      <c r="C101" s="36" t="str">
        <v>Geen vertragingen of showstoppers</v>
      </c>
      <c r="D101" s="35" t="str">
        <v>Geen vertragingen of showstoppers</v>
      </c>
      <c r="E101" s="35" t="str">
        <v>Geen vertragingen of showstoppers</v>
      </c>
      <c r="F101" s="35" t="str">
        <v>Geen vertragingen of showstoppers</v>
      </c>
      <c r="G101" s="35" t="str">
        <v>Geen vertragingen of showstoppers</v>
      </c>
      <c r="H101" s="35" t="str">
        <v>Geen vertragingen of showstoppers</v>
      </c>
      <c r="I101" s="35" t="str">
        <v>Geen vertragingen of showstoppers</v>
      </c>
      <c r="J101" s="35" t="str">
        <v>Geen vertragingen of showstoppers</v>
      </c>
      <c r="K101" s="35" t="str">
        <v>Geen vertragingen of showstoppers</v>
      </c>
      <c r="L101" s="35" t="str">
        <v>Geen vertragingen of showstoppers</v>
      </c>
      <c r="M101" s="35" t="str">
        <v>Geen vertragingen of showstoppers</v>
      </c>
      <c r="N101" s="35" t="str">
        <v>Geen vertragingen of showstoppers</v>
      </c>
      <c r="O101" s="35" t="str">
        <v>Geen vertragingen of showstoppers</v>
      </c>
      <c r="P101" s="35" t="str">
        <v>Geen vertragingen of showstoppers</v>
      </c>
      <c r="Q101" s="36" t="str">
        <v>Geen vertragingen of showstoppers</v>
      </c>
      <c r="R101" s="36" t="str">
        <v>Geen vertragingen of showstoppers</v>
      </c>
      <c r="S101" s="36" t="str">
        <v>Geen vertragingen of showstoppers</v>
      </c>
      <c r="T101" s="36" t="str">
        <v>Geen vertragingen of showstoppers</v>
      </c>
      <c r="U101" s="36" t="str">
        <v>Geen vertragingen of showstoppers</v>
      </c>
      <c r="V101" s="36" t="str">
        <v>Geen vertragingen of showstoppers</v>
      </c>
      <c r="W101" s="35" t="str">
        <v>Geen vertragingen of showstoppers</v>
      </c>
      <c r="X101" s="35" t="str">
        <v>Geen vertragingen of showstoppers</v>
      </c>
      <c r="Y101" s="35" t="str">
        <v>Geen vertragingen of showstoppers</v>
      </c>
      <c r="Z101" s="35" t="str">
        <v>Geen vertragingen of showstoppers</v>
      </c>
      <c r="AA101" s="35" t="str">
        <v>Geen vertragingen of showstoppers</v>
      </c>
      <c r="AB101" s="35" t="str">
        <v>Geen vertragingen of showstoppers</v>
      </c>
      <c r="AC101" s="35" t="str">
        <v>Geen vertragingen of showstoppers</v>
      </c>
      <c r="AD101" s="35" t="str">
        <v>Geen vertragingen of showstoppers</v>
      </c>
      <c r="AE101" s="37" t="str">
        <v>Geen vertragingen of showstoppers</v>
      </c>
      <c r="AF101" s="35" t="str">
        <v>Geen vertragingen of showstoppers</v>
      </c>
    </row>
    <row r="102" customFormat="false" ht="15" hidden="false" customHeight="false" outlineLevel="0" collapsed="false">
      <c r="A102" s="0" t="str">
        <v>Geen vertragingen of showstoppers</v>
      </c>
      <c r="B102" s="0" t="str">
        <v>Geen vertragingen of showstoppers</v>
      </c>
      <c r="C102" s="36" t="str">
        <v>Geen vertragingen of showstoppers</v>
      </c>
      <c r="D102" s="35" t="str">
        <v>Geen vertragingen of showstoppers</v>
      </c>
      <c r="E102" s="35" t="str">
        <v>Geen vertragingen of showstoppers</v>
      </c>
      <c r="F102" s="35" t="str">
        <v>Geen vertragingen of showstoppers</v>
      </c>
      <c r="G102" s="35" t="str">
        <v>Geen vertragingen of showstoppers</v>
      </c>
      <c r="H102" s="35" t="str">
        <v>Geen vertragingen of showstoppers</v>
      </c>
      <c r="I102" s="35" t="str">
        <v>Geen vertragingen of showstoppers</v>
      </c>
      <c r="J102" s="35" t="str">
        <v>Geen vertragingen of showstoppers</v>
      </c>
      <c r="K102" s="35" t="str">
        <v>Geen vertragingen of showstoppers</v>
      </c>
      <c r="L102" s="35" t="str">
        <v>Geen vertragingen of showstoppers</v>
      </c>
      <c r="M102" s="35" t="str">
        <v>Geen vertragingen of showstoppers</v>
      </c>
      <c r="N102" s="35" t="str">
        <v>Geen vertragingen of showstoppers</v>
      </c>
      <c r="O102" s="35" t="str">
        <v>Geen vertragingen of showstoppers</v>
      </c>
      <c r="P102" s="35" t="str">
        <v>Geen vertragingen of showstoppers</v>
      </c>
      <c r="Q102" s="36" t="str">
        <v>Geen vertragingen of showstoppers</v>
      </c>
      <c r="R102" s="36" t="str">
        <v>Geen vertragingen of showstoppers</v>
      </c>
      <c r="S102" s="36" t="str">
        <v>Geen vertragingen of showstoppers</v>
      </c>
      <c r="T102" s="36" t="str">
        <v>Geen vertragingen of showstoppers</v>
      </c>
      <c r="U102" s="36" t="str">
        <v>Geen vertragingen of showstoppers</v>
      </c>
      <c r="V102" s="36" t="str">
        <v>Geen vertragingen of showstoppers</v>
      </c>
      <c r="W102" s="35" t="str">
        <v>Geen vertragingen of showstoppers</v>
      </c>
      <c r="X102" s="35" t="str">
        <v>Geen vertragingen of showstoppers</v>
      </c>
      <c r="Y102" s="35" t="str">
        <v>Geen vertragingen of showstoppers</v>
      </c>
      <c r="Z102" s="35" t="str">
        <v>Geen vertragingen of showstoppers</v>
      </c>
      <c r="AA102" s="35" t="str">
        <v>Geen vertragingen of showstoppers</v>
      </c>
      <c r="AB102" s="35" t="str">
        <v>Geen vertragingen of showstoppers</v>
      </c>
      <c r="AC102" s="35" t="str">
        <v>Geen vertragingen of showstoppers</v>
      </c>
      <c r="AD102" s="35" t="str">
        <v>Geen vertragingen of showstoppers</v>
      </c>
      <c r="AE102" s="37" t="str">
        <v>Geen vertragingen of showstoppers</v>
      </c>
      <c r="AF102" s="35" t="str">
        <v>Geen vertragingen of showstoppers</v>
      </c>
    </row>
    <row r="103" customFormat="false" ht="15" hidden="false" customHeight="false" outlineLevel="0" collapsed="false">
      <c r="A103" s="0" t="str">
        <v>Geen vertragingen of showstoppers</v>
      </c>
      <c r="B103" s="0" t="str">
        <v>Geen vertragingen of showstoppers</v>
      </c>
      <c r="C103" s="36" t="str">
        <v>Geen vertragingen of showstoppers</v>
      </c>
      <c r="D103" s="35" t="str">
        <v>Geen vertragingen of showstoppers</v>
      </c>
      <c r="E103" s="35" t="str">
        <v>Geen vertragingen of showstoppers</v>
      </c>
      <c r="F103" s="35" t="str">
        <v>Geen vertragingen of showstoppers</v>
      </c>
      <c r="G103" s="35" t="str">
        <v>Geen vertragingen of showstoppers</v>
      </c>
      <c r="H103" s="35" t="str">
        <v>Geen vertragingen of showstoppers</v>
      </c>
      <c r="I103" s="35" t="str">
        <v>Geen vertragingen of showstoppers</v>
      </c>
      <c r="J103" s="35" t="str">
        <v>Geen vertragingen of showstoppers</v>
      </c>
      <c r="K103" s="35" t="str">
        <v>Geen vertragingen of showstoppers</v>
      </c>
      <c r="L103" s="35" t="str">
        <v>Geen vertragingen of showstoppers</v>
      </c>
      <c r="M103" s="35" t="str">
        <v>Geen vertragingen of showstoppers</v>
      </c>
      <c r="N103" s="35" t="str">
        <v>Geen vertragingen of showstoppers</v>
      </c>
      <c r="O103" s="35" t="str">
        <v>Geen vertragingen of showstoppers</v>
      </c>
      <c r="P103" s="35" t="str">
        <v>Geen vertragingen of showstoppers</v>
      </c>
      <c r="Q103" s="36" t="str">
        <v>Geen vertragingen of showstoppers</v>
      </c>
      <c r="R103" s="36" t="str">
        <v>Geen vertragingen of showstoppers</v>
      </c>
      <c r="S103" s="36" t="str">
        <v>Geen vertragingen of showstoppers</v>
      </c>
      <c r="T103" s="36" t="str">
        <v>Geen vertragingen of showstoppers</v>
      </c>
      <c r="U103" s="36" t="str">
        <v>Geen vertragingen of showstoppers</v>
      </c>
      <c r="V103" s="36" t="str">
        <v>Geen vertragingen of showstoppers</v>
      </c>
      <c r="W103" s="35" t="str">
        <v>Geen vertragingen of showstoppers</v>
      </c>
      <c r="X103" s="35" t="str">
        <v>Geen vertragingen of showstoppers</v>
      </c>
      <c r="Y103" s="35" t="str">
        <v>Geen vertragingen of showstoppers</v>
      </c>
      <c r="Z103" s="35" t="str">
        <v>Geen vertragingen of showstoppers</v>
      </c>
      <c r="AA103" s="35" t="str">
        <v>Geen vertragingen of showstoppers</v>
      </c>
      <c r="AB103" s="35" t="str">
        <v>Geen vertragingen of showstoppers</v>
      </c>
      <c r="AC103" s="35" t="str">
        <v>Geen vertragingen of showstoppers</v>
      </c>
      <c r="AD103" s="35" t="str">
        <v>Geen vertragingen of showstoppers</v>
      </c>
      <c r="AE103" s="37" t="str">
        <v>Geen vertragingen of showstoppers</v>
      </c>
      <c r="AF103" s="35" t="str">
        <v>Geen vertragingen of showstoppers</v>
      </c>
    </row>
    <row r="104" customFormat="false" ht="15" hidden="false" customHeight="false" outlineLevel="0" collapsed="false">
      <c r="A104" s="0" t="str">
        <v>Geen vertragingen of showstoppers</v>
      </c>
      <c r="B104" s="0" t="str">
        <v>Geen vertragingen of showstoppers</v>
      </c>
      <c r="C104" s="36" t="str">
        <v>Geen vertragingen of showstoppers</v>
      </c>
      <c r="D104" s="35" t="str">
        <v>Geen vertragingen of showstoppers</v>
      </c>
      <c r="E104" s="35" t="str">
        <v>Geen vertragingen of showstoppers</v>
      </c>
      <c r="F104" s="35" t="str">
        <v>Geen vertragingen of showstoppers</v>
      </c>
      <c r="G104" s="35" t="str">
        <v>Geen vertragingen of showstoppers</v>
      </c>
      <c r="H104" s="35" t="str">
        <v>Geen vertragingen of showstoppers</v>
      </c>
      <c r="I104" s="35" t="str">
        <v>Geen vertragingen of showstoppers</v>
      </c>
      <c r="J104" s="35" t="str">
        <v>Geen vertragingen of showstoppers</v>
      </c>
      <c r="K104" s="35" t="str">
        <v>Geen vertragingen of showstoppers</v>
      </c>
      <c r="L104" s="35" t="str">
        <v>Geen vertragingen of showstoppers</v>
      </c>
      <c r="M104" s="35" t="str">
        <v>Geen vertragingen of showstoppers</v>
      </c>
      <c r="N104" s="35" t="str">
        <v>Geen vertragingen of showstoppers</v>
      </c>
      <c r="O104" s="35" t="str">
        <v>Geen vertragingen of showstoppers</v>
      </c>
      <c r="P104" s="35" t="str">
        <v>Geen vertragingen of showstoppers</v>
      </c>
      <c r="Q104" s="36" t="str">
        <v>Geen vertragingen of showstoppers</v>
      </c>
      <c r="R104" s="36" t="str">
        <v>Geen vertragingen of showstoppers</v>
      </c>
      <c r="S104" s="36" t="str">
        <v>Geen vertragingen of showstoppers</v>
      </c>
      <c r="T104" s="36" t="str">
        <v>Geen vertragingen of showstoppers</v>
      </c>
      <c r="U104" s="36" t="str">
        <v>Geen vertragingen of showstoppers</v>
      </c>
      <c r="V104" s="36" t="str">
        <v>Geen vertragingen of showstoppers</v>
      </c>
      <c r="W104" s="35" t="str">
        <v>Geen vertragingen of showstoppers</v>
      </c>
      <c r="X104" s="35" t="str">
        <v>Geen vertragingen of showstoppers</v>
      </c>
      <c r="Y104" s="35" t="str">
        <v>Geen vertragingen of showstoppers</v>
      </c>
      <c r="Z104" s="35" t="str">
        <v>Geen vertragingen of showstoppers</v>
      </c>
      <c r="AA104" s="35" t="str">
        <v>Geen vertragingen of showstoppers</v>
      </c>
      <c r="AB104" s="35" t="str">
        <v>Geen vertragingen of showstoppers</v>
      </c>
      <c r="AC104" s="35" t="str">
        <v>Geen vertragingen of showstoppers</v>
      </c>
      <c r="AD104" s="35" t="str">
        <v>Geen vertragingen of showstoppers</v>
      </c>
      <c r="AE104" s="37" t="str">
        <v>Geen vertragingen of showstoppers</v>
      </c>
      <c r="AF104" s="35" t="str">
        <v>Geen vertragingen of showstoppers</v>
      </c>
    </row>
    <row r="105" customFormat="false" ht="15" hidden="false" customHeight="false" outlineLevel="0" collapsed="false">
      <c r="A105" s="0" t="str">
        <v>Geen vertragingen of showstoppers</v>
      </c>
      <c r="B105" s="0" t="str">
        <v>Geen vertragingen of showstoppers</v>
      </c>
      <c r="C105" s="36" t="str">
        <v>Geen vertragingen of showstoppers</v>
      </c>
      <c r="D105" s="35" t="str">
        <v>Geen vertragingen of showstoppers</v>
      </c>
      <c r="E105" s="35" t="str">
        <v>Geen vertragingen of showstoppers</v>
      </c>
      <c r="F105" s="35" t="str">
        <v>Geen vertragingen of showstoppers</v>
      </c>
      <c r="G105" s="35" t="str">
        <v>Geen vertragingen of showstoppers</v>
      </c>
      <c r="H105" s="35" t="str">
        <v>Geen vertragingen of showstoppers</v>
      </c>
      <c r="I105" s="35" t="str">
        <v>Geen vertragingen of showstoppers</v>
      </c>
      <c r="J105" s="35" t="str">
        <v>Geen vertragingen of showstoppers</v>
      </c>
      <c r="K105" s="35" t="str">
        <v>Geen vertragingen of showstoppers</v>
      </c>
      <c r="L105" s="35" t="str">
        <v>Geen vertragingen of showstoppers</v>
      </c>
      <c r="M105" s="35" t="str">
        <v>Geen vertragingen of showstoppers</v>
      </c>
      <c r="N105" s="35" t="str">
        <v>Geen vertragingen of showstoppers</v>
      </c>
      <c r="O105" s="35" t="str">
        <v>Geen vertragingen of showstoppers</v>
      </c>
      <c r="P105" s="35" t="str">
        <v>Geen vertragingen of showstoppers</v>
      </c>
      <c r="Q105" s="36" t="str">
        <v>Geen vertragingen of showstoppers</v>
      </c>
      <c r="R105" s="36" t="str">
        <v>Geen vertragingen of showstoppers</v>
      </c>
      <c r="S105" s="36" t="str">
        <v>Geen vertragingen of showstoppers</v>
      </c>
      <c r="T105" s="36" t="str">
        <v>Geen vertragingen of showstoppers</v>
      </c>
      <c r="U105" s="36" t="str">
        <v>Geen vertragingen of showstoppers</v>
      </c>
      <c r="V105" s="36" t="str">
        <v>Geen vertragingen of showstoppers</v>
      </c>
      <c r="W105" s="35" t="str">
        <v>Geen vertragingen of showstoppers</v>
      </c>
      <c r="X105" s="35" t="str">
        <v>Geen vertragingen of showstoppers</v>
      </c>
      <c r="Y105" s="35" t="str">
        <v>Geen vertragingen of showstoppers</v>
      </c>
      <c r="Z105" s="35" t="str">
        <v>Geen vertragingen of showstoppers</v>
      </c>
      <c r="AA105" s="35" t="str">
        <v>Geen vertragingen of showstoppers</v>
      </c>
      <c r="AB105" s="35" t="str">
        <v>Geen vertragingen of showstoppers</v>
      </c>
      <c r="AC105" s="35" t="str">
        <v>Geen vertragingen of showstoppers</v>
      </c>
      <c r="AD105" s="35" t="str">
        <v>Geen vertragingen of showstoppers</v>
      </c>
      <c r="AE105" s="37" t="str">
        <v>Geen vertragingen of showstoppers</v>
      </c>
      <c r="AF105" s="35" t="str">
        <v>Geen vertragingen of showstoppers</v>
      </c>
    </row>
    <row r="106" customFormat="false" ht="15" hidden="false" customHeight="false" outlineLevel="0" collapsed="false">
      <c r="A106" s="0" t="str">
        <v>Geen vertragingen of showstoppers</v>
      </c>
      <c r="B106" s="0" t="str">
        <v>Geen vertragingen of showstoppers</v>
      </c>
      <c r="C106" s="36" t="str">
        <v>Geen vertragingen of showstoppers</v>
      </c>
      <c r="D106" s="35" t="str">
        <v>Geen vertragingen of showstoppers</v>
      </c>
      <c r="E106" s="35" t="str">
        <v>Geen vertragingen of showstoppers</v>
      </c>
      <c r="F106" s="35" t="str">
        <v>Geen vertragingen of showstoppers</v>
      </c>
      <c r="G106" s="35" t="str">
        <v>Geen vertragingen of showstoppers</v>
      </c>
      <c r="H106" s="35" t="str">
        <v>Geen vertragingen of showstoppers</v>
      </c>
      <c r="I106" s="35" t="str">
        <v>Geen vertragingen of showstoppers</v>
      </c>
      <c r="J106" s="35" t="str">
        <v>Geen vertragingen of showstoppers</v>
      </c>
      <c r="K106" s="35" t="str">
        <v>Geen vertragingen of showstoppers</v>
      </c>
      <c r="L106" s="35" t="str">
        <v>Geen vertragingen of showstoppers</v>
      </c>
      <c r="M106" s="35" t="str">
        <v>Geen vertragingen of showstoppers</v>
      </c>
      <c r="N106" s="35" t="str">
        <v>Geen vertragingen of showstoppers</v>
      </c>
      <c r="O106" s="35" t="str">
        <v>Geen vertragingen of showstoppers</v>
      </c>
      <c r="P106" s="35" t="str">
        <v>Geen vertragingen of showstoppers</v>
      </c>
      <c r="Q106" s="36" t="str">
        <v>Geen vertragingen of showstoppers</v>
      </c>
      <c r="R106" s="36" t="str">
        <v>Geen vertragingen of showstoppers</v>
      </c>
      <c r="S106" s="36" t="str">
        <v>Geen vertragingen of showstoppers</v>
      </c>
      <c r="T106" s="36" t="str">
        <v>Geen vertragingen of showstoppers</v>
      </c>
      <c r="U106" s="36" t="str">
        <v>Geen vertragingen of showstoppers</v>
      </c>
      <c r="V106" s="36" t="str">
        <v>Geen vertragingen of showstoppers</v>
      </c>
      <c r="W106" s="35" t="str">
        <v>Geen vertragingen of showstoppers</v>
      </c>
      <c r="X106" s="35" t="str">
        <v>Geen vertragingen of showstoppers</v>
      </c>
      <c r="Y106" s="35" t="str">
        <v>Geen vertragingen of showstoppers</v>
      </c>
      <c r="Z106" s="35" t="str">
        <v>Geen vertragingen of showstoppers</v>
      </c>
      <c r="AA106" s="35" t="str">
        <v>Geen vertragingen of showstoppers</v>
      </c>
      <c r="AB106" s="35" t="str">
        <v>Geen vertragingen of showstoppers</v>
      </c>
      <c r="AC106" s="35" t="str">
        <v>Geen vertragingen of showstoppers</v>
      </c>
      <c r="AD106" s="35" t="str">
        <v>Geen vertragingen of showstoppers</v>
      </c>
      <c r="AE106" s="37" t="str">
        <v>Geen vertragingen of showstoppers</v>
      </c>
      <c r="AF106" s="35" t="str">
        <v>Geen vertragingen of showstoppers</v>
      </c>
    </row>
    <row r="107" customFormat="false" ht="15" hidden="false" customHeight="false" outlineLevel="0" collapsed="false">
      <c r="A107" s="0" t="str">
        <v>Geen vertragingen of showstoppers</v>
      </c>
      <c r="B107" s="0" t="str">
        <v>Geen vertragingen of showstoppers</v>
      </c>
      <c r="C107" s="36" t="str">
        <v>Geen vertragingen of showstoppers</v>
      </c>
      <c r="D107" s="35" t="str">
        <v>Geen vertragingen of showstoppers</v>
      </c>
      <c r="E107" s="35" t="str">
        <v>Geen vertragingen of showstoppers</v>
      </c>
      <c r="F107" s="35" t="str">
        <v>Geen vertragingen of showstoppers</v>
      </c>
      <c r="G107" s="35" t="str">
        <v>Geen vertragingen of showstoppers</v>
      </c>
      <c r="H107" s="35" t="str">
        <v>Geen vertragingen of showstoppers</v>
      </c>
      <c r="I107" s="35" t="str">
        <v>Geen vertragingen of showstoppers</v>
      </c>
      <c r="J107" s="35" t="str">
        <v>Geen vertragingen of showstoppers</v>
      </c>
      <c r="K107" s="35" t="str">
        <v>Geen vertragingen of showstoppers</v>
      </c>
      <c r="L107" s="35" t="str">
        <v>Geen vertragingen of showstoppers</v>
      </c>
      <c r="M107" s="35" t="str">
        <v>Geen vertragingen of showstoppers</v>
      </c>
      <c r="N107" s="35" t="str">
        <v>Geen vertragingen of showstoppers</v>
      </c>
      <c r="O107" s="35" t="str">
        <v>Geen vertragingen of showstoppers</v>
      </c>
      <c r="P107" s="35" t="str">
        <v>Geen vertragingen of showstoppers</v>
      </c>
      <c r="Q107" s="36" t="str">
        <v>Geen vertragingen of showstoppers</v>
      </c>
      <c r="R107" s="36" t="str">
        <v>Geen vertragingen of showstoppers</v>
      </c>
      <c r="S107" s="36" t="str">
        <v>Geen vertragingen of showstoppers</v>
      </c>
      <c r="T107" s="36" t="str">
        <v>Geen vertragingen of showstoppers</v>
      </c>
      <c r="U107" s="36" t="str">
        <v>Geen vertragingen of showstoppers</v>
      </c>
      <c r="V107" s="36" t="str">
        <v>Geen vertragingen of showstoppers</v>
      </c>
      <c r="W107" s="35" t="str">
        <v>Geen vertragingen of showstoppers</v>
      </c>
      <c r="X107" s="35" t="str">
        <v>Geen vertragingen of showstoppers</v>
      </c>
      <c r="Y107" s="35" t="str">
        <v>Geen vertragingen of showstoppers</v>
      </c>
      <c r="Z107" s="35" t="str">
        <v>Geen vertragingen of showstoppers</v>
      </c>
      <c r="AA107" s="35" t="str">
        <v>Geen vertragingen of showstoppers</v>
      </c>
      <c r="AB107" s="35" t="str">
        <v>Geen vertragingen of showstoppers</v>
      </c>
      <c r="AC107" s="35" t="str">
        <v>Geen vertragingen of showstoppers</v>
      </c>
      <c r="AD107" s="35" t="str">
        <v>Geen vertragingen of showstoppers</v>
      </c>
      <c r="AE107" s="37" t="str">
        <v>Geen vertragingen of showstoppers</v>
      </c>
      <c r="AF107" s="35" t="str">
        <v>Geen vertragingen of showstoppers</v>
      </c>
    </row>
    <row r="108" customFormat="false" ht="15" hidden="false" customHeight="false" outlineLevel="0" collapsed="false">
      <c r="A108" s="0" t="str">
        <v>Geen vertragingen of showstoppers</v>
      </c>
      <c r="B108" s="0" t="str">
        <v>Geen vertragingen of showstoppers</v>
      </c>
      <c r="C108" s="36" t="str">
        <v>Geen vertragingen of showstoppers</v>
      </c>
      <c r="D108" s="35" t="str">
        <v>Geen vertragingen of showstoppers</v>
      </c>
      <c r="E108" s="35" t="str">
        <v>Geen vertragingen of showstoppers</v>
      </c>
      <c r="F108" s="35" t="str">
        <v>Geen vertragingen of showstoppers</v>
      </c>
      <c r="G108" s="35" t="str">
        <v>Geen vertragingen of showstoppers</v>
      </c>
      <c r="H108" s="35" t="str">
        <v>Geen vertragingen of showstoppers</v>
      </c>
      <c r="I108" s="35" t="str">
        <v>Geen vertragingen of showstoppers</v>
      </c>
      <c r="J108" s="35" t="str">
        <v>Geen vertragingen of showstoppers</v>
      </c>
      <c r="K108" s="35" t="str">
        <v>Geen vertragingen of showstoppers</v>
      </c>
      <c r="L108" s="35" t="str">
        <v>Geen vertragingen of showstoppers</v>
      </c>
      <c r="M108" s="35" t="str">
        <v>Geen vertragingen of showstoppers</v>
      </c>
      <c r="N108" s="35" t="str">
        <v>Geen vertragingen of showstoppers</v>
      </c>
      <c r="O108" s="35" t="str">
        <v>Geen vertragingen of showstoppers</v>
      </c>
      <c r="P108" s="35" t="str">
        <v>Geen vertragingen of showstoppers</v>
      </c>
      <c r="Q108" s="36" t="str">
        <v>Geen vertragingen of showstoppers</v>
      </c>
      <c r="R108" s="36" t="str">
        <v>Geen vertragingen of showstoppers</v>
      </c>
      <c r="S108" s="36" t="str">
        <v>Geen vertragingen of showstoppers</v>
      </c>
      <c r="T108" s="36" t="str">
        <v>Geen vertragingen of showstoppers</v>
      </c>
      <c r="U108" s="36" t="str">
        <v>Geen vertragingen of showstoppers</v>
      </c>
      <c r="V108" s="36" t="str">
        <v>Geen vertragingen of showstoppers</v>
      </c>
      <c r="W108" s="35" t="str">
        <v>Geen vertragingen of showstoppers</v>
      </c>
      <c r="X108" s="35" t="str">
        <v>Geen vertragingen of showstoppers</v>
      </c>
      <c r="Y108" s="35" t="str">
        <v>Geen vertragingen of showstoppers</v>
      </c>
      <c r="Z108" s="35" t="str">
        <v>Geen vertragingen of showstoppers</v>
      </c>
      <c r="AA108" s="35" t="str">
        <v>Geen vertragingen of showstoppers</v>
      </c>
      <c r="AB108" s="35" t="str">
        <v>Geen vertragingen of showstoppers</v>
      </c>
      <c r="AC108" s="35" t="str">
        <v>Geen vertragingen of showstoppers</v>
      </c>
      <c r="AD108" s="35" t="str">
        <v>Geen vertragingen of showstoppers</v>
      </c>
      <c r="AE108" s="37" t="str">
        <v>Geen vertragingen of showstoppers</v>
      </c>
      <c r="AF108" s="35" t="str">
        <v>Geen vertragingen of showstoppers</v>
      </c>
    </row>
    <row r="109" customFormat="false" ht="15" hidden="false" customHeight="false" outlineLevel="0" collapsed="false">
      <c r="A109" s="0" t="str">
        <v>Geen vertragingen of showstoppers</v>
      </c>
      <c r="B109" s="0" t="str">
        <v>Geen vertragingen of showstoppers</v>
      </c>
      <c r="C109" s="36" t="str">
        <v>Geen vertragingen of showstoppers</v>
      </c>
      <c r="D109" s="35" t="str">
        <v>Geen vertragingen of showstoppers</v>
      </c>
      <c r="E109" s="35" t="str">
        <v>Geen vertragingen of showstoppers</v>
      </c>
      <c r="F109" s="35" t="str">
        <v>Geen vertragingen of showstoppers</v>
      </c>
      <c r="G109" s="35" t="str">
        <v>Geen vertragingen of showstoppers</v>
      </c>
      <c r="H109" s="35" t="str">
        <v>Geen vertragingen of showstoppers</v>
      </c>
      <c r="I109" s="35" t="str">
        <v>Geen vertragingen of showstoppers</v>
      </c>
      <c r="J109" s="35" t="str">
        <v>Geen vertragingen of showstoppers</v>
      </c>
      <c r="K109" s="35" t="str">
        <v>Geen vertragingen of showstoppers</v>
      </c>
      <c r="L109" s="35" t="str">
        <v>Geen vertragingen of showstoppers</v>
      </c>
      <c r="M109" s="35" t="str">
        <v>Geen vertragingen of showstoppers</v>
      </c>
      <c r="N109" s="35" t="str">
        <v>Geen vertragingen of showstoppers</v>
      </c>
      <c r="O109" s="35" t="str">
        <v>Geen vertragingen of showstoppers</v>
      </c>
      <c r="P109" s="35" t="str">
        <v>Geen vertragingen of showstoppers</v>
      </c>
      <c r="Q109" s="36" t="str">
        <v>Geen vertragingen of showstoppers</v>
      </c>
      <c r="R109" s="36" t="str">
        <v>Geen vertragingen of showstoppers</v>
      </c>
      <c r="S109" s="36" t="str">
        <v>Geen vertragingen of showstoppers</v>
      </c>
      <c r="T109" s="36" t="str">
        <v>Geen vertragingen of showstoppers</v>
      </c>
      <c r="U109" s="36" t="str">
        <v>Geen vertragingen of showstoppers</v>
      </c>
      <c r="V109" s="36" t="str">
        <v>Geen vertragingen of showstoppers</v>
      </c>
      <c r="W109" s="35" t="str">
        <v>Geen vertragingen of showstoppers</v>
      </c>
      <c r="X109" s="35" t="str">
        <v>Geen vertragingen of showstoppers</v>
      </c>
      <c r="Y109" s="35" t="str">
        <v>Geen vertragingen of showstoppers</v>
      </c>
      <c r="Z109" s="35" t="str">
        <v>Geen vertragingen of showstoppers</v>
      </c>
      <c r="AA109" s="35" t="str">
        <v>Geen vertragingen of showstoppers</v>
      </c>
      <c r="AB109" s="35" t="str">
        <v>Geen vertragingen of showstoppers</v>
      </c>
      <c r="AC109" s="35" t="str">
        <v>Geen vertragingen of showstoppers</v>
      </c>
      <c r="AD109" s="35" t="str">
        <v>Geen vertragingen of showstoppers</v>
      </c>
      <c r="AE109" s="37" t="str">
        <v>Geen vertragingen of showstoppers</v>
      </c>
      <c r="AF109" s="35" t="str">
        <v>Geen vertragingen of showstoppers</v>
      </c>
    </row>
    <row r="110" customFormat="false" ht="15" hidden="false" customHeight="false" outlineLevel="0" collapsed="false">
      <c r="A110" s="0" t="str">
        <v>Geen vertragingen of showstoppers</v>
      </c>
      <c r="B110" s="0" t="str">
        <v>Geen vertragingen of showstoppers</v>
      </c>
      <c r="C110" s="36" t="str">
        <v>Geen vertragingen of showstoppers</v>
      </c>
      <c r="D110" s="35" t="str">
        <v>Geen vertragingen of showstoppers</v>
      </c>
      <c r="E110" s="35" t="str">
        <v>Geen vertragingen of showstoppers</v>
      </c>
      <c r="F110" s="35" t="str">
        <v>Geen vertragingen of showstoppers</v>
      </c>
      <c r="G110" s="35" t="str">
        <v>Geen vertragingen of showstoppers</v>
      </c>
      <c r="H110" s="35" t="str">
        <v>Geen vertragingen of showstoppers</v>
      </c>
      <c r="I110" s="35" t="str">
        <v>Geen vertragingen of showstoppers</v>
      </c>
      <c r="J110" s="35" t="str">
        <v>Geen vertragingen of showstoppers</v>
      </c>
      <c r="K110" s="35" t="str">
        <v>Geen vertragingen of showstoppers</v>
      </c>
      <c r="L110" s="35" t="str">
        <v>Geen vertragingen of showstoppers</v>
      </c>
      <c r="M110" s="35" t="str">
        <v>Geen vertragingen of showstoppers</v>
      </c>
      <c r="N110" s="35" t="str">
        <v>Geen vertragingen of showstoppers</v>
      </c>
      <c r="O110" s="35" t="str">
        <v>Geen vertragingen of showstoppers</v>
      </c>
      <c r="P110" s="35" t="str">
        <v>Geen vertragingen of showstoppers</v>
      </c>
      <c r="Q110" s="36" t="str">
        <v>Geen vertragingen of showstoppers</v>
      </c>
      <c r="R110" s="36" t="str">
        <v>Geen vertragingen of showstoppers</v>
      </c>
      <c r="S110" s="36" t="str">
        <v>Geen vertragingen of showstoppers</v>
      </c>
      <c r="T110" s="36" t="str">
        <v>Geen vertragingen of showstoppers</v>
      </c>
      <c r="U110" s="36" t="str">
        <v>Geen vertragingen of showstoppers</v>
      </c>
      <c r="V110" s="36" t="str">
        <v>Geen vertragingen of showstoppers</v>
      </c>
      <c r="W110" s="35" t="str">
        <v>Geen vertragingen of showstoppers</v>
      </c>
      <c r="X110" s="35" t="str">
        <v>Geen vertragingen of showstoppers</v>
      </c>
      <c r="Y110" s="35" t="str">
        <v>Geen vertragingen of showstoppers</v>
      </c>
      <c r="Z110" s="35" t="str">
        <v>Geen vertragingen of showstoppers</v>
      </c>
      <c r="AA110" s="35" t="str">
        <v>Geen vertragingen of showstoppers</v>
      </c>
      <c r="AB110" s="35" t="str">
        <v>Geen vertragingen of showstoppers</v>
      </c>
      <c r="AC110" s="35" t="str">
        <v>Geen vertragingen of showstoppers</v>
      </c>
      <c r="AD110" s="35" t="str">
        <v>Geen vertragingen of showstoppers</v>
      </c>
      <c r="AE110" s="37" t="str">
        <v>Geen vertragingen of showstoppers</v>
      </c>
      <c r="AF110" s="35" t="str">
        <v>Geen vertragingen of showstoppers</v>
      </c>
    </row>
    <row r="111" customFormat="false" ht="15" hidden="false" customHeight="false" outlineLevel="0" collapsed="false">
      <c r="A111" s="0" t="str">
        <v>Geen vertragingen of showstoppers</v>
      </c>
      <c r="B111" s="0" t="str">
        <v>Geen vertragingen of showstoppers</v>
      </c>
      <c r="C111" s="36" t="str">
        <v>Geen vertragingen of showstoppers</v>
      </c>
      <c r="D111" s="35" t="str">
        <v>Geen vertragingen of showstoppers</v>
      </c>
      <c r="E111" s="35" t="str">
        <v>Geen vertragingen of showstoppers</v>
      </c>
      <c r="F111" s="35" t="str">
        <v>Geen vertragingen of showstoppers</v>
      </c>
      <c r="G111" s="35" t="str">
        <v>Geen vertragingen of showstoppers</v>
      </c>
      <c r="H111" s="35" t="str">
        <v>Geen vertragingen of showstoppers</v>
      </c>
      <c r="I111" s="35" t="str">
        <v>Geen vertragingen of showstoppers</v>
      </c>
      <c r="J111" s="35" t="str">
        <v>Geen vertragingen of showstoppers</v>
      </c>
      <c r="K111" s="35" t="str">
        <v>Geen vertragingen of showstoppers</v>
      </c>
      <c r="L111" s="35" t="str">
        <v>Geen vertragingen of showstoppers</v>
      </c>
      <c r="M111" s="35" t="str">
        <v>Geen vertragingen of showstoppers</v>
      </c>
      <c r="N111" s="35" t="str">
        <v>Geen vertragingen of showstoppers</v>
      </c>
      <c r="O111" s="35" t="str">
        <v>Geen vertragingen of showstoppers</v>
      </c>
      <c r="P111" s="35" t="str">
        <v>Geen vertragingen of showstoppers</v>
      </c>
      <c r="Q111" s="36" t="str">
        <v>Geen vertragingen of showstoppers</v>
      </c>
      <c r="R111" s="36" t="str">
        <v>Geen vertragingen of showstoppers</v>
      </c>
      <c r="S111" s="36" t="str">
        <v>Geen vertragingen of showstoppers</v>
      </c>
      <c r="T111" s="36" t="str">
        <v>Geen vertragingen of showstoppers</v>
      </c>
      <c r="U111" s="36" t="str">
        <v>Geen vertragingen of showstoppers</v>
      </c>
      <c r="V111" s="36" t="str">
        <v>Geen vertragingen of showstoppers</v>
      </c>
      <c r="W111" s="35" t="str">
        <v>Geen vertragingen of showstoppers</v>
      </c>
      <c r="X111" s="35" t="str">
        <v>Geen vertragingen of showstoppers</v>
      </c>
      <c r="Y111" s="35" t="str">
        <v>Geen vertragingen of showstoppers</v>
      </c>
      <c r="Z111" s="35" t="str">
        <v>Geen vertragingen of showstoppers</v>
      </c>
      <c r="AA111" s="35" t="str">
        <v>Geen vertragingen of showstoppers</v>
      </c>
      <c r="AB111" s="35" t="str">
        <v>Geen vertragingen of showstoppers</v>
      </c>
      <c r="AC111" s="35" t="str">
        <v>Geen vertragingen of showstoppers</v>
      </c>
      <c r="AD111" s="35" t="str">
        <v>Geen vertragingen of showstoppers</v>
      </c>
      <c r="AE111" s="37" t="str">
        <v>Geen vertragingen of showstoppers</v>
      </c>
      <c r="AF111" s="35" t="str">
        <v>Geen vertragingen of showstoppers</v>
      </c>
    </row>
    <row r="112" customFormat="false" ht="15" hidden="false" customHeight="false" outlineLevel="0" collapsed="false">
      <c r="A112" s="0" t="str">
        <v>Geen vertragingen of showstoppers</v>
      </c>
      <c r="B112" s="0" t="str">
        <v>Geen vertragingen of showstoppers</v>
      </c>
      <c r="C112" s="36" t="str">
        <v>Geen vertragingen of showstoppers</v>
      </c>
      <c r="D112" s="35" t="str">
        <v>Geen vertragingen of showstoppers</v>
      </c>
      <c r="E112" s="35" t="str">
        <v>Geen vertragingen of showstoppers</v>
      </c>
      <c r="F112" s="35" t="str">
        <v>Geen vertragingen of showstoppers</v>
      </c>
      <c r="G112" s="35" t="str">
        <v>Geen vertragingen of showstoppers</v>
      </c>
      <c r="H112" s="35" t="str">
        <v>Geen vertragingen of showstoppers</v>
      </c>
      <c r="I112" s="35" t="str">
        <v>Geen vertragingen of showstoppers</v>
      </c>
      <c r="J112" s="35" t="str">
        <v>Geen vertragingen of showstoppers</v>
      </c>
      <c r="K112" s="35" t="str">
        <v>Geen vertragingen of showstoppers</v>
      </c>
      <c r="L112" s="35" t="str">
        <v>Geen vertragingen of showstoppers</v>
      </c>
      <c r="M112" s="35" t="str">
        <v>Geen vertragingen of showstoppers</v>
      </c>
      <c r="N112" s="35" t="str">
        <v>Geen vertragingen of showstoppers</v>
      </c>
      <c r="O112" s="35" t="str">
        <v>Geen vertragingen of showstoppers</v>
      </c>
      <c r="P112" s="35" t="str">
        <v>Geen vertragingen of showstoppers</v>
      </c>
      <c r="Q112" s="36" t="str">
        <v>Geen vertragingen of showstoppers</v>
      </c>
      <c r="R112" s="36" t="str">
        <v>Geen vertragingen of showstoppers</v>
      </c>
      <c r="S112" s="36" t="str">
        <v>Geen vertragingen of showstoppers</v>
      </c>
      <c r="T112" s="36" t="str">
        <v>Geen vertragingen of showstoppers</v>
      </c>
      <c r="U112" s="36" t="str">
        <v>Geen vertragingen of showstoppers</v>
      </c>
      <c r="V112" s="36" t="str">
        <v>Geen vertragingen of showstoppers</v>
      </c>
      <c r="W112" s="35" t="str">
        <v>Geen vertragingen of showstoppers</v>
      </c>
      <c r="X112" s="35" t="str">
        <v>Geen vertragingen of showstoppers</v>
      </c>
      <c r="Y112" s="35" t="str">
        <v>Geen vertragingen of showstoppers</v>
      </c>
      <c r="Z112" s="35" t="str">
        <v>Geen vertragingen of showstoppers</v>
      </c>
      <c r="AA112" s="35" t="str">
        <v>Geen vertragingen of showstoppers</v>
      </c>
      <c r="AB112" s="35" t="str">
        <v>Geen vertragingen of showstoppers</v>
      </c>
      <c r="AC112" s="35" t="str">
        <v>Geen vertragingen of showstoppers</v>
      </c>
      <c r="AD112" s="35" t="str">
        <v>Geen vertragingen of showstoppers</v>
      </c>
      <c r="AE112" s="37" t="str">
        <v>Geen vertragingen of showstoppers</v>
      </c>
      <c r="AF112" s="35" t="str">
        <v>Geen vertragingen of showstoppers</v>
      </c>
    </row>
    <row r="113" customFormat="false" ht="15" hidden="false" customHeight="false" outlineLevel="0" collapsed="false">
      <c r="A113" s="0" t="str">
        <v>Geen vertragingen of showstoppers</v>
      </c>
      <c r="B113" s="0" t="str">
        <v>Geen vertragingen of showstoppers</v>
      </c>
      <c r="C113" s="36" t="str">
        <v>Geen vertragingen of showstoppers</v>
      </c>
      <c r="D113" s="35" t="str">
        <v>Geen vertragingen of showstoppers</v>
      </c>
      <c r="E113" s="35" t="str">
        <v>Geen vertragingen of showstoppers</v>
      </c>
      <c r="F113" s="35" t="str">
        <v>Geen vertragingen of showstoppers</v>
      </c>
      <c r="G113" s="35" t="str">
        <v>Geen vertragingen of showstoppers</v>
      </c>
      <c r="H113" s="35" t="str">
        <v>Geen vertragingen of showstoppers</v>
      </c>
      <c r="I113" s="35" t="str">
        <v>Geen vertragingen of showstoppers</v>
      </c>
      <c r="J113" s="35" t="str">
        <v>Geen vertragingen of showstoppers</v>
      </c>
      <c r="K113" s="35" t="str">
        <v>Geen vertragingen of showstoppers</v>
      </c>
      <c r="L113" s="35" t="str">
        <v>Geen vertragingen of showstoppers</v>
      </c>
      <c r="M113" s="35" t="str">
        <v>Geen vertragingen of showstoppers</v>
      </c>
      <c r="N113" s="35" t="str">
        <v>Geen vertragingen of showstoppers</v>
      </c>
      <c r="O113" s="35" t="str">
        <v>Geen vertragingen of showstoppers</v>
      </c>
      <c r="P113" s="35" t="str">
        <v>Geen vertragingen of showstoppers</v>
      </c>
      <c r="Q113" s="36" t="str">
        <v>Geen vertragingen of showstoppers</v>
      </c>
      <c r="R113" s="36" t="str">
        <v>Geen vertragingen of showstoppers</v>
      </c>
      <c r="S113" s="36" t="str">
        <v>Geen vertragingen of showstoppers</v>
      </c>
      <c r="T113" s="36" t="str">
        <v>Geen vertragingen of showstoppers</v>
      </c>
      <c r="U113" s="36" t="str">
        <v>Geen vertragingen of showstoppers</v>
      </c>
      <c r="V113" s="36" t="str">
        <v>Geen vertragingen of showstoppers</v>
      </c>
      <c r="W113" s="35" t="str">
        <v>Geen vertragingen of showstoppers</v>
      </c>
      <c r="X113" s="35" t="str">
        <v>Geen vertragingen of showstoppers</v>
      </c>
      <c r="Y113" s="35" t="str">
        <v>Geen vertragingen of showstoppers</v>
      </c>
      <c r="Z113" s="35" t="str">
        <v>Geen vertragingen of showstoppers</v>
      </c>
      <c r="AA113" s="35" t="str">
        <v>Geen vertragingen of showstoppers</v>
      </c>
      <c r="AB113" s="35" t="str">
        <v>Geen vertragingen of showstoppers</v>
      </c>
      <c r="AC113" s="35" t="str">
        <v>Geen vertragingen of showstoppers</v>
      </c>
      <c r="AD113" s="35" t="str">
        <v>Geen vertragingen of showstoppers</v>
      </c>
      <c r="AE113" s="37" t="str">
        <v>Geen vertragingen of showstoppers</v>
      </c>
      <c r="AF113" s="35" t="str">
        <v>Geen vertragingen of showstoppers</v>
      </c>
    </row>
    <row r="114" customFormat="false" ht="15" hidden="false" customHeight="false" outlineLevel="0" collapsed="false">
      <c r="A114" s="0" t="str">
        <v>Geen vertragingen of showstoppers</v>
      </c>
      <c r="B114" s="0" t="str">
        <v>Geen vertragingen of showstoppers</v>
      </c>
      <c r="C114" s="36" t="str">
        <v>Geen vertragingen of showstoppers</v>
      </c>
      <c r="D114" s="35" t="str">
        <v>Geen vertragingen of showstoppers</v>
      </c>
      <c r="E114" s="35" t="str">
        <v>Geen vertragingen of showstoppers</v>
      </c>
      <c r="F114" s="35" t="str">
        <v>Geen vertragingen of showstoppers</v>
      </c>
      <c r="G114" s="35" t="str">
        <v>Geen vertragingen of showstoppers</v>
      </c>
      <c r="H114" s="35" t="str">
        <v>Geen vertragingen of showstoppers</v>
      </c>
      <c r="I114" s="35" t="str">
        <v>Geen vertragingen of showstoppers</v>
      </c>
      <c r="J114" s="35" t="str">
        <v>Geen vertragingen of showstoppers</v>
      </c>
      <c r="K114" s="35" t="str">
        <v>Geen vertragingen of showstoppers</v>
      </c>
      <c r="L114" s="35" t="str">
        <v>Geen vertragingen of showstoppers</v>
      </c>
      <c r="M114" s="35" t="str">
        <v>Geen vertragingen of showstoppers</v>
      </c>
      <c r="N114" s="35" t="str">
        <v>Geen vertragingen of showstoppers</v>
      </c>
      <c r="O114" s="35" t="str">
        <v>Geen vertragingen of showstoppers</v>
      </c>
      <c r="P114" s="35" t="str">
        <v>Geen vertragingen of showstoppers</v>
      </c>
      <c r="Q114" s="36" t="str">
        <v>Geen vertragingen of showstoppers</v>
      </c>
      <c r="R114" s="36" t="str">
        <v>Geen vertragingen of showstoppers</v>
      </c>
      <c r="S114" s="36" t="str">
        <v>Geen vertragingen of showstoppers</v>
      </c>
      <c r="T114" s="36" t="str">
        <v>Geen vertragingen of showstoppers</v>
      </c>
      <c r="U114" s="36" t="str">
        <v>Geen vertragingen of showstoppers</v>
      </c>
      <c r="V114" s="36" t="str">
        <v>Geen vertragingen of showstoppers</v>
      </c>
      <c r="W114" s="35" t="str">
        <v>Geen vertragingen of showstoppers</v>
      </c>
      <c r="X114" s="35" t="str">
        <v>Geen vertragingen of showstoppers</v>
      </c>
      <c r="Y114" s="35" t="str">
        <v>Geen vertragingen of showstoppers</v>
      </c>
      <c r="Z114" s="35" t="str">
        <v>Geen vertragingen of showstoppers</v>
      </c>
      <c r="AA114" s="35" t="str">
        <v>Geen vertragingen of showstoppers</v>
      </c>
      <c r="AB114" s="35" t="str">
        <v>Geen vertragingen of showstoppers</v>
      </c>
      <c r="AC114" s="35" t="str">
        <v>Geen vertragingen of showstoppers</v>
      </c>
      <c r="AD114" s="35" t="str">
        <v>Geen vertragingen of showstoppers</v>
      </c>
      <c r="AE114" s="37" t="str">
        <v>Geen vertragingen of showstoppers</v>
      </c>
      <c r="AF114" s="35" t="str">
        <v>Geen vertragingen of showstoppers</v>
      </c>
    </row>
    <row r="115" customFormat="false" ht="15" hidden="false" customHeight="false" outlineLevel="0" collapsed="false">
      <c r="A115" s="0" t="str">
        <v>Geen vertragingen of showstoppers</v>
      </c>
      <c r="B115" s="0" t="str">
        <v>Geen vertragingen of showstoppers</v>
      </c>
      <c r="C115" s="36" t="str">
        <v>Geen vertragingen of showstoppers</v>
      </c>
      <c r="D115" s="35" t="str">
        <v>Geen vertragingen of showstoppers</v>
      </c>
      <c r="E115" s="35" t="str">
        <v>Geen vertragingen of showstoppers</v>
      </c>
      <c r="F115" s="35" t="str">
        <v>Geen vertragingen of showstoppers</v>
      </c>
      <c r="G115" s="35" t="str">
        <v>Geen vertragingen of showstoppers</v>
      </c>
      <c r="H115" s="35" t="str">
        <v>Geen vertragingen of showstoppers</v>
      </c>
      <c r="I115" s="35" t="str">
        <v>Geen vertragingen of showstoppers</v>
      </c>
      <c r="J115" s="35" t="str">
        <v>Geen vertragingen of showstoppers</v>
      </c>
      <c r="K115" s="35" t="str">
        <v>Geen vertragingen of showstoppers</v>
      </c>
      <c r="L115" s="35" t="str">
        <v>Geen vertragingen of showstoppers</v>
      </c>
      <c r="M115" s="35" t="str">
        <v>Geen vertragingen of showstoppers</v>
      </c>
      <c r="N115" s="35" t="str">
        <v>Geen vertragingen of showstoppers</v>
      </c>
      <c r="O115" s="35" t="str">
        <v>Geen vertragingen of showstoppers</v>
      </c>
      <c r="P115" s="35" t="str">
        <v>Geen vertragingen of showstoppers</v>
      </c>
      <c r="Q115" s="36" t="str">
        <v>Geen vertragingen of showstoppers</v>
      </c>
      <c r="R115" s="36" t="str">
        <v>Geen vertragingen of showstoppers</v>
      </c>
      <c r="S115" s="36" t="str">
        <v>Geen vertragingen of showstoppers</v>
      </c>
      <c r="T115" s="36" t="str">
        <v>Geen vertragingen of showstoppers</v>
      </c>
      <c r="U115" s="36" t="str">
        <v>Geen vertragingen of showstoppers</v>
      </c>
      <c r="V115" s="36" t="str">
        <v>Geen vertragingen of showstoppers</v>
      </c>
      <c r="W115" s="35" t="str">
        <v>Geen vertragingen of showstoppers</v>
      </c>
      <c r="X115" s="35" t="str">
        <v>Geen vertragingen of showstoppers</v>
      </c>
      <c r="Y115" s="35" t="str">
        <v>Geen vertragingen of showstoppers</v>
      </c>
      <c r="Z115" s="35" t="str">
        <v>Geen vertragingen of showstoppers</v>
      </c>
      <c r="AA115" s="35" t="str">
        <v>Geen vertragingen of showstoppers</v>
      </c>
      <c r="AB115" s="35" t="str">
        <v>Geen vertragingen of showstoppers</v>
      </c>
      <c r="AC115" s="35" t="str">
        <v>Geen vertragingen of showstoppers</v>
      </c>
      <c r="AD115" s="35" t="str">
        <v>Geen vertragingen of showstoppers</v>
      </c>
      <c r="AE115" s="37" t="str">
        <v>Geen vertragingen of showstoppers</v>
      </c>
      <c r="AF115" s="35" t="str">
        <v>Geen vertragingen of showstoppers</v>
      </c>
    </row>
    <row r="116" customFormat="false" ht="15" hidden="false" customHeight="false" outlineLevel="0" collapsed="false">
      <c r="A116" s="0" t="str">
        <v>Geen vertragingen of showstoppers</v>
      </c>
      <c r="B116" s="0" t="str">
        <v>Geen vertragingen of showstoppers</v>
      </c>
      <c r="C116" s="36" t="str">
        <v>Geen vertragingen of showstoppers</v>
      </c>
      <c r="D116" s="35" t="str">
        <v>Geen vertragingen of showstoppers</v>
      </c>
      <c r="E116" s="35" t="str">
        <v>Geen vertragingen of showstoppers</v>
      </c>
      <c r="F116" s="35" t="str">
        <v>Geen vertragingen of showstoppers</v>
      </c>
      <c r="G116" s="35" t="str">
        <v>Geen vertragingen of showstoppers</v>
      </c>
      <c r="H116" s="35" t="str">
        <v>Geen vertragingen of showstoppers</v>
      </c>
      <c r="I116" s="35" t="str">
        <v>Geen vertragingen of showstoppers</v>
      </c>
      <c r="J116" s="35" t="str">
        <v>Geen vertragingen of showstoppers</v>
      </c>
      <c r="K116" s="35" t="str">
        <v>Geen vertragingen of showstoppers</v>
      </c>
      <c r="L116" s="35" t="str">
        <v>Geen vertragingen of showstoppers</v>
      </c>
      <c r="M116" s="35" t="str">
        <v>Geen vertragingen of showstoppers</v>
      </c>
      <c r="N116" s="35" t="str">
        <v>Geen vertragingen of showstoppers</v>
      </c>
      <c r="O116" s="35" t="str">
        <v>Geen vertragingen of showstoppers</v>
      </c>
      <c r="P116" s="35" t="str">
        <v>Geen vertragingen of showstoppers</v>
      </c>
      <c r="Q116" s="36" t="str">
        <v>Geen vertragingen of showstoppers</v>
      </c>
      <c r="R116" s="36" t="str">
        <v>Geen vertragingen of showstoppers</v>
      </c>
      <c r="S116" s="36" t="str">
        <v>Geen vertragingen of showstoppers</v>
      </c>
      <c r="T116" s="36" t="str">
        <v>Geen vertragingen of showstoppers</v>
      </c>
      <c r="U116" s="36" t="str">
        <v>Geen vertragingen of showstoppers</v>
      </c>
      <c r="V116" s="36" t="str">
        <v>Geen vertragingen of showstoppers</v>
      </c>
      <c r="W116" s="35" t="str">
        <v>Geen vertragingen of showstoppers</v>
      </c>
      <c r="X116" s="35" t="str">
        <v>Geen vertragingen of showstoppers</v>
      </c>
      <c r="Y116" s="35" t="str">
        <v>Geen vertragingen of showstoppers</v>
      </c>
      <c r="Z116" s="35" t="str">
        <v>Geen vertragingen of showstoppers</v>
      </c>
      <c r="AA116" s="35" t="str">
        <v>Geen vertragingen of showstoppers</v>
      </c>
      <c r="AB116" s="35" t="str">
        <v>Geen vertragingen of showstoppers</v>
      </c>
      <c r="AC116" s="35" t="str">
        <v>Geen vertragingen of showstoppers</v>
      </c>
      <c r="AD116" s="35" t="str">
        <v>Geen vertragingen of showstoppers</v>
      </c>
      <c r="AE116" s="37" t="str">
        <v>Geen vertragingen of showstoppers</v>
      </c>
      <c r="AF116" s="35" t="str">
        <v>Geen vertragingen of showstoppers</v>
      </c>
    </row>
    <row r="117" customFormat="false" ht="15" hidden="false" customHeight="false" outlineLevel="0" collapsed="false">
      <c r="A117" s="0" t="str">
        <v>Geen vertragingen of showstoppers</v>
      </c>
      <c r="B117" s="0" t="str">
        <v>Geen vertragingen of showstoppers</v>
      </c>
      <c r="C117" s="36" t="str">
        <v>Geen vertragingen of showstoppers</v>
      </c>
      <c r="D117" s="35" t="str">
        <v>Geen vertragingen of showstoppers</v>
      </c>
      <c r="E117" s="35" t="str">
        <v>Geen vertragingen of showstoppers</v>
      </c>
      <c r="F117" s="35" t="str">
        <v>Geen vertragingen of showstoppers</v>
      </c>
      <c r="G117" s="35" t="str">
        <v>Geen vertragingen of showstoppers</v>
      </c>
      <c r="H117" s="35" t="str">
        <v>Geen vertragingen of showstoppers</v>
      </c>
      <c r="I117" s="35" t="str">
        <v>Geen vertragingen of showstoppers</v>
      </c>
      <c r="J117" s="35" t="str">
        <v>Geen vertragingen of showstoppers</v>
      </c>
      <c r="K117" s="35" t="str">
        <v>Geen vertragingen of showstoppers</v>
      </c>
      <c r="L117" s="35" t="str">
        <v>Geen vertragingen of showstoppers</v>
      </c>
      <c r="M117" s="35" t="str">
        <v>Geen vertragingen of showstoppers</v>
      </c>
      <c r="N117" s="35" t="str">
        <v>Geen vertragingen of showstoppers</v>
      </c>
      <c r="O117" s="35" t="str">
        <v>Geen vertragingen of showstoppers</v>
      </c>
      <c r="P117" s="35" t="str">
        <v>Geen vertragingen of showstoppers</v>
      </c>
      <c r="Q117" s="36" t="str">
        <v>Geen vertragingen of showstoppers</v>
      </c>
      <c r="R117" s="36" t="str">
        <v>Geen vertragingen of showstoppers</v>
      </c>
      <c r="S117" s="36" t="str">
        <v>Geen vertragingen of showstoppers</v>
      </c>
      <c r="T117" s="36" t="str">
        <v>Geen vertragingen of showstoppers</v>
      </c>
      <c r="U117" s="36" t="str">
        <v>Geen vertragingen of showstoppers</v>
      </c>
      <c r="V117" s="36" t="str">
        <v>Geen vertragingen of showstoppers</v>
      </c>
      <c r="W117" s="35" t="str">
        <v>Geen vertragingen of showstoppers</v>
      </c>
      <c r="X117" s="35" t="str">
        <v>Geen vertragingen of showstoppers</v>
      </c>
      <c r="Y117" s="35" t="str">
        <v>Geen vertragingen of showstoppers</v>
      </c>
      <c r="Z117" s="35" t="str">
        <v>Geen vertragingen of showstoppers</v>
      </c>
      <c r="AA117" s="35" t="str">
        <v>Geen vertragingen of showstoppers</v>
      </c>
      <c r="AB117" s="35" t="str">
        <v>Geen vertragingen of showstoppers</v>
      </c>
      <c r="AC117" s="35" t="str">
        <v>Geen vertragingen of showstoppers</v>
      </c>
      <c r="AD117" s="35" t="str">
        <v>Geen vertragingen of showstoppers</v>
      </c>
      <c r="AE117" s="37" t="str">
        <v>Geen vertragingen of showstoppers</v>
      </c>
      <c r="AF117" s="35" t="str">
        <v>Geen vertragingen of showstoppers</v>
      </c>
    </row>
    <row r="118" customFormat="false" ht="15" hidden="false" customHeight="false" outlineLevel="0" collapsed="false">
      <c r="A118" s="0" t="str">
        <v>Geen vertragingen of showstoppers</v>
      </c>
      <c r="B118" s="0" t="str">
        <v>Geen vertragingen of showstoppers</v>
      </c>
      <c r="C118" s="36" t="str">
        <v>Geen vertragingen of showstoppers</v>
      </c>
      <c r="D118" s="35" t="str">
        <v>Geen vertragingen of showstoppers</v>
      </c>
      <c r="E118" s="35" t="str">
        <v>Geen vertragingen of showstoppers</v>
      </c>
      <c r="F118" s="35" t="str">
        <v>Geen vertragingen of showstoppers</v>
      </c>
      <c r="G118" s="35" t="str">
        <v>Geen vertragingen of showstoppers</v>
      </c>
      <c r="H118" s="35" t="str">
        <v>Geen vertragingen of showstoppers</v>
      </c>
      <c r="I118" s="35" t="str">
        <v>Geen vertragingen of showstoppers</v>
      </c>
      <c r="J118" s="35" t="str">
        <v>Geen vertragingen of showstoppers</v>
      </c>
      <c r="K118" s="35" t="str">
        <v>Geen vertragingen of showstoppers</v>
      </c>
      <c r="L118" s="35" t="str">
        <v>Geen vertragingen of showstoppers</v>
      </c>
      <c r="M118" s="35" t="str">
        <v>Geen vertragingen of showstoppers</v>
      </c>
      <c r="N118" s="35" t="str">
        <v>Geen vertragingen of showstoppers</v>
      </c>
      <c r="O118" s="35" t="str">
        <v>Geen vertragingen of showstoppers</v>
      </c>
      <c r="P118" s="35" t="str">
        <v>Geen vertragingen of showstoppers</v>
      </c>
      <c r="Q118" s="36" t="str">
        <v>Geen vertragingen of showstoppers</v>
      </c>
      <c r="R118" s="36" t="str">
        <v>Geen vertragingen of showstoppers</v>
      </c>
      <c r="S118" s="36" t="str">
        <v>Geen vertragingen of showstoppers</v>
      </c>
      <c r="T118" s="36" t="str">
        <v>Geen vertragingen of showstoppers</v>
      </c>
      <c r="U118" s="36" t="str">
        <v>Geen vertragingen of showstoppers</v>
      </c>
      <c r="V118" s="36" t="str">
        <v>Geen vertragingen of showstoppers</v>
      </c>
      <c r="W118" s="35" t="str">
        <v>Geen vertragingen of showstoppers</v>
      </c>
      <c r="X118" s="35" t="str">
        <v>Geen vertragingen of showstoppers</v>
      </c>
      <c r="Y118" s="35" t="str">
        <v>Geen vertragingen of showstoppers</v>
      </c>
      <c r="Z118" s="35" t="str">
        <v>Geen vertragingen of showstoppers</v>
      </c>
      <c r="AA118" s="35" t="str">
        <v>Geen vertragingen of showstoppers</v>
      </c>
      <c r="AB118" s="35" t="str">
        <v>Geen vertragingen of showstoppers</v>
      </c>
      <c r="AC118" s="35" t="str">
        <v>Geen vertragingen of showstoppers</v>
      </c>
      <c r="AD118" s="35" t="str">
        <v>Geen vertragingen of showstoppers</v>
      </c>
      <c r="AE118" s="37" t="str">
        <v>Geen vertragingen of showstoppers</v>
      </c>
      <c r="AF118" s="35" t="str">
        <v>Geen vertragingen of showstoppers</v>
      </c>
    </row>
    <row r="119" customFormat="false" ht="15" hidden="false" customHeight="false" outlineLevel="0" collapsed="false">
      <c r="A119" s="0" t="str">
        <v>Geen vertragingen of showstoppers</v>
      </c>
      <c r="B119" s="0" t="str">
        <v>Geen vertragingen of showstoppers</v>
      </c>
      <c r="C119" s="36" t="str">
        <v>Geen vertragingen of showstoppers</v>
      </c>
      <c r="D119" s="35" t="str">
        <v>Geen vertragingen of showstoppers</v>
      </c>
      <c r="E119" s="35" t="str">
        <v>Geen vertragingen of showstoppers</v>
      </c>
      <c r="F119" s="35" t="str">
        <v>Geen vertragingen of showstoppers</v>
      </c>
      <c r="G119" s="35" t="str">
        <v>Geen vertragingen of showstoppers</v>
      </c>
      <c r="H119" s="35" t="str">
        <v>Geen vertragingen of showstoppers</v>
      </c>
      <c r="I119" s="35" t="str">
        <v>Geen vertragingen of showstoppers</v>
      </c>
      <c r="J119" s="35" t="str">
        <v>Geen vertragingen of showstoppers</v>
      </c>
      <c r="K119" s="35" t="str">
        <v>Geen vertragingen of showstoppers</v>
      </c>
      <c r="L119" s="35" t="str">
        <v>Geen vertragingen of showstoppers</v>
      </c>
      <c r="M119" s="35" t="str">
        <v>Geen vertragingen of showstoppers</v>
      </c>
      <c r="N119" s="35" t="str">
        <v>Geen vertragingen of showstoppers</v>
      </c>
      <c r="O119" s="35" t="str">
        <v>Geen vertragingen of showstoppers</v>
      </c>
      <c r="P119" s="35" t="str">
        <v>Geen vertragingen of showstoppers</v>
      </c>
      <c r="Q119" s="36" t="str">
        <v>Geen vertragingen of showstoppers</v>
      </c>
      <c r="R119" s="36" t="str">
        <v>Geen vertragingen of showstoppers</v>
      </c>
      <c r="S119" s="36" t="str">
        <v>Geen vertragingen of showstoppers</v>
      </c>
      <c r="T119" s="36" t="str">
        <v>Geen vertragingen of showstoppers</v>
      </c>
      <c r="U119" s="36" t="str">
        <v>Geen vertragingen of showstoppers</v>
      </c>
      <c r="V119" s="36" t="str">
        <v>Geen vertragingen of showstoppers</v>
      </c>
      <c r="W119" s="35" t="str">
        <v>Geen vertragingen of showstoppers</v>
      </c>
      <c r="X119" s="35" t="str">
        <v>Geen vertragingen of showstoppers</v>
      </c>
      <c r="Y119" s="35" t="str">
        <v>Geen vertragingen of showstoppers</v>
      </c>
      <c r="Z119" s="35" t="str">
        <v>Geen vertragingen of showstoppers</v>
      </c>
      <c r="AA119" s="35" t="str">
        <v>Geen vertragingen of showstoppers</v>
      </c>
      <c r="AB119" s="35" t="str">
        <v>Geen vertragingen of showstoppers</v>
      </c>
      <c r="AC119" s="35" t="str">
        <v>Geen vertragingen of showstoppers</v>
      </c>
      <c r="AD119" s="35" t="str">
        <v>Geen vertragingen of showstoppers</v>
      </c>
      <c r="AE119" s="37" t="str">
        <v>Geen vertragingen of showstoppers</v>
      </c>
      <c r="AF119" s="35" t="str">
        <v>Geen vertragingen of showstoppers</v>
      </c>
    </row>
    <row r="120" customFormat="false" ht="15" hidden="false" customHeight="false" outlineLevel="0" collapsed="false">
      <c r="A120" s="0" t="str">
        <v>Geen vertragingen of showstoppers</v>
      </c>
      <c r="B120" s="0" t="str">
        <v>Geen vertragingen of showstoppers</v>
      </c>
      <c r="C120" s="36" t="str">
        <v>Geen vertragingen of showstoppers</v>
      </c>
      <c r="D120" s="35" t="str">
        <v>Geen vertragingen of showstoppers</v>
      </c>
      <c r="E120" s="35" t="str">
        <v>Geen vertragingen of showstoppers</v>
      </c>
      <c r="F120" s="35" t="str">
        <v>Geen vertragingen of showstoppers</v>
      </c>
      <c r="G120" s="35" t="str">
        <v>Geen vertragingen of showstoppers</v>
      </c>
      <c r="H120" s="35" t="str">
        <v>Geen vertragingen of showstoppers</v>
      </c>
      <c r="I120" s="35" t="str">
        <v>Geen vertragingen of showstoppers</v>
      </c>
      <c r="J120" s="35" t="str">
        <v>Geen vertragingen of showstoppers</v>
      </c>
      <c r="K120" s="35" t="str">
        <v>Geen vertragingen of showstoppers</v>
      </c>
      <c r="L120" s="35" t="str">
        <v>Geen vertragingen of showstoppers</v>
      </c>
      <c r="M120" s="35" t="str">
        <v>Geen vertragingen of showstoppers</v>
      </c>
      <c r="N120" s="35" t="str">
        <v>Geen vertragingen of showstoppers</v>
      </c>
      <c r="O120" s="35" t="str">
        <v>Geen vertragingen of showstoppers</v>
      </c>
      <c r="P120" s="35" t="str">
        <v>Geen vertragingen of showstoppers</v>
      </c>
      <c r="Q120" s="36" t="str">
        <v>Geen vertragingen of showstoppers</v>
      </c>
      <c r="R120" s="36" t="str">
        <v>Geen vertragingen of showstoppers</v>
      </c>
      <c r="S120" s="36" t="str">
        <v>Geen vertragingen of showstoppers</v>
      </c>
      <c r="T120" s="36" t="str">
        <v>Geen vertragingen of showstoppers</v>
      </c>
      <c r="U120" s="36" t="str">
        <v>Geen vertragingen of showstoppers</v>
      </c>
      <c r="V120" s="36" t="str">
        <v>Geen vertragingen of showstoppers</v>
      </c>
      <c r="W120" s="35" t="str">
        <v>Geen vertragingen of showstoppers</v>
      </c>
      <c r="X120" s="35" t="str">
        <v>Geen vertragingen of showstoppers</v>
      </c>
      <c r="Y120" s="35" t="str">
        <v>Geen vertragingen of showstoppers</v>
      </c>
      <c r="Z120" s="35" t="str">
        <v>Geen vertragingen of showstoppers</v>
      </c>
      <c r="AA120" s="35" t="str">
        <v>Geen vertragingen of showstoppers</v>
      </c>
      <c r="AB120" s="35" t="str">
        <v>Geen vertragingen of showstoppers</v>
      </c>
      <c r="AC120" s="35" t="str">
        <v>Geen vertragingen of showstoppers</v>
      </c>
      <c r="AD120" s="35" t="str">
        <v>Geen vertragingen of showstoppers</v>
      </c>
      <c r="AE120" s="37" t="str">
        <v>Geen vertragingen of showstoppers</v>
      </c>
      <c r="AF120" s="35" t="str">
        <v>Geen vertragingen of showstoppers</v>
      </c>
    </row>
    <row r="121" customFormat="false" ht="15" hidden="false" customHeight="false" outlineLevel="0" collapsed="false">
      <c r="A121" s="0" t="str">
        <v>Geen vertragingen of showstoppers</v>
      </c>
      <c r="B121" s="0" t="str">
        <v>Geen vertragingen of showstoppers</v>
      </c>
      <c r="C121" s="36" t="str">
        <v>Geen vertragingen of showstoppers</v>
      </c>
      <c r="D121" s="35" t="str">
        <v>Geen vertragingen of showstoppers</v>
      </c>
      <c r="E121" s="35" t="str">
        <v>Geen vertragingen of showstoppers</v>
      </c>
      <c r="F121" s="35" t="str">
        <v>Geen vertragingen of showstoppers</v>
      </c>
      <c r="G121" s="35" t="str">
        <v>Geen vertragingen of showstoppers</v>
      </c>
      <c r="H121" s="35" t="str">
        <v>Geen vertragingen of showstoppers</v>
      </c>
      <c r="I121" s="35" t="str">
        <v>Geen vertragingen of showstoppers</v>
      </c>
      <c r="J121" s="35" t="str">
        <v>Geen vertragingen of showstoppers</v>
      </c>
      <c r="K121" s="35" t="str">
        <v>Geen vertragingen of showstoppers</v>
      </c>
      <c r="L121" s="35" t="str">
        <v>Geen vertragingen of showstoppers</v>
      </c>
      <c r="M121" s="35" t="str">
        <v>Geen vertragingen of showstoppers</v>
      </c>
      <c r="N121" s="35" t="str">
        <v>Geen vertragingen of showstoppers</v>
      </c>
      <c r="O121" s="35" t="str">
        <v>Geen vertragingen of showstoppers</v>
      </c>
      <c r="P121" s="35" t="str">
        <v>Geen vertragingen of showstoppers</v>
      </c>
      <c r="Q121" s="36" t="str">
        <v>Geen vertragingen of showstoppers</v>
      </c>
      <c r="R121" s="36" t="str">
        <v>Geen vertragingen of showstoppers</v>
      </c>
      <c r="S121" s="36" t="str">
        <v>Geen vertragingen of showstoppers</v>
      </c>
      <c r="T121" s="36" t="str">
        <v>Geen vertragingen of showstoppers</v>
      </c>
      <c r="U121" s="36" t="str">
        <v>Geen vertragingen of showstoppers</v>
      </c>
      <c r="V121" s="36" t="str">
        <v>Geen vertragingen of showstoppers</v>
      </c>
      <c r="W121" s="35" t="str">
        <v>Geen vertragingen of showstoppers</v>
      </c>
      <c r="X121" s="35" t="str">
        <v>Geen vertragingen of showstoppers</v>
      </c>
      <c r="Y121" s="35" t="str">
        <v>Geen vertragingen of showstoppers</v>
      </c>
      <c r="Z121" s="35" t="str">
        <v>Geen vertragingen of showstoppers</v>
      </c>
      <c r="AA121" s="35" t="str">
        <v>Geen vertragingen of showstoppers</v>
      </c>
      <c r="AB121" s="35" t="str">
        <v>Geen vertragingen of showstoppers</v>
      </c>
      <c r="AC121" s="35" t="str">
        <v>Geen vertragingen of showstoppers</v>
      </c>
      <c r="AD121" s="35" t="str">
        <v>Geen vertragingen of showstoppers</v>
      </c>
      <c r="AE121" s="37" t="str">
        <v>Geen vertragingen of showstoppers</v>
      </c>
      <c r="AF121" s="35" t="str">
        <v>Geen vertragingen of showstoppers</v>
      </c>
    </row>
    <row r="122" customFormat="false" ht="15" hidden="false" customHeight="false" outlineLevel="0" collapsed="false">
      <c r="A122" s="0" t="str">
        <v>Geen vertragingen of showstoppers</v>
      </c>
      <c r="B122" s="0" t="str">
        <v>Geen vertragingen of showstoppers</v>
      </c>
      <c r="C122" s="36" t="str">
        <v>Geen vertragingen of showstoppers</v>
      </c>
      <c r="D122" s="35" t="str">
        <v>Geen vertragingen of showstoppers</v>
      </c>
      <c r="E122" s="35" t="str">
        <v>Geen vertragingen of showstoppers</v>
      </c>
      <c r="F122" s="35" t="str">
        <v>Geen vertragingen of showstoppers</v>
      </c>
      <c r="G122" s="35" t="str">
        <v>Geen vertragingen of showstoppers</v>
      </c>
      <c r="H122" s="35" t="str">
        <v>Geen vertragingen of showstoppers</v>
      </c>
      <c r="I122" s="35" t="str">
        <v>Geen vertragingen of showstoppers</v>
      </c>
      <c r="J122" s="35" t="str">
        <v>Geen vertragingen of showstoppers</v>
      </c>
      <c r="K122" s="35" t="str">
        <v>Geen vertragingen of showstoppers</v>
      </c>
      <c r="L122" s="35" t="str">
        <v>Geen vertragingen of showstoppers</v>
      </c>
      <c r="M122" s="35" t="str">
        <v>Geen vertragingen of showstoppers</v>
      </c>
      <c r="N122" s="35" t="str">
        <v>Geen vertragingen of showstoppers</v>
      </c>
      <c r="O122" s="35" t="str">
        <v>Geen vertragingen of showstoppers</v>
      </c>
      <c r="P122" s="35" t="str">
        <v>Geen vertragingen of showstoppers</v>
      </c>
      <c r="Q122" s="36" t="str">
        <v>Geen vertragingen of showstoppers</v>
      </c>
      <c r="R122" s="36" t="str">
        <v>Geen vertragingen of showstoppers</v>
      </c>
      <c r="S122" s="36" t="str">
        <v>Geen vertragingen of showstoppers</v>
      </c>
      <c r="T122" s="36" t="str">
        <v>Geen vertragingen of showstoppers</v>
      </c>
      <c r="U122" s="36" t="str">
        <v>Geen vertragingen of showstoppers</v>
      </c>
      <c r="V122" s="36" t="str">
        <v>Geen vertragingen of showstoppers</v>
      </c>
      <c r="W122" s="35" t="str">
        <v>Geen vertragingen of showstoppers</v>
      </c>
      <c r="X122" s="35" t="str">
        <v>Geen vertragingen of showstoppers</v>
      </c>
      <c r="Y122" s="35" t="str">
        <v>Geen vertragingen of showstoppers</v>
      </c>
      <c r="Z122" s="35" t="str">
        <v>Geen vertragingen of showstoppers</v>
      </c>
      <c r="AA122" s="35" t="str">
        <v>Geen vertragingen of showstoppers</v>
      </c>
      <c r="AB122" s="35" t="str">
        <v>Geen vertragingen of showstoppers</v>
      </c>
      <c r="AC122" s="35" t="str">
        <v>Geen vertragingen of showstoppers</v>
      </c>
      <c r="AD122" s="35" t="str">
        <v>Geen vertragingen of showstoppers</v>
      </c>
      <c r="AE122" s="37" t="str">
        <v>Geen vertragingen of showstoppers</v>
      </c>
      <c r="AF122" s="35" t="str">
        <v>Geen vertragingen of showstoppers</v>
      </c>
    </row>
    <row r="123" customFormat="false" ht="15" hidden="false" customHeight="false" outlineLevel="0" collapsed="false">
      <c r="A123" s="0" t="str">
        <v>Geen vertragingen of showstoppers</v>
      </c>
      <c r="B123" s="0" t="str">
        <v>Geen vertragingen of showstoppers</v>
      </c>
      <c r="C123" s="36" t="str">
        <v>Geen vertragingen of showstoppers</v>
      </c>
      <c r="D123" s="35" t="str">
        <v>Geen vertragingen of showstoppers</v>
      </c>
      <c r="E123" s="35" t="str">
        <v>Geen vertragingen of showstoppers</v>
      </c>
      <c r="F123" s="35" t="str">
        <v>Geen vertragingen of showstoppers</v>
      </c>
      <c r="G123" s="35" t="str">
        <v>Geen vertragingen of showstoppers</v>
      </c>
      <c r="H123" s="35" t="str">
        <v>Geen vertragingen of showstoppers</v>
      </c>
      <c r="I123" s="35" t="str">
        <v>Geen vertragingen of showstoppers</v>
      </c>
      <c r="J123" s="35" t="str">
        <v>Geen vertragingen of showstoppers</v>
      </c>
      <c r="K123" s="35" t="str">
        <v>Geen vertragingen of showstoppers</v>
      </c>
      <c r="L123" s="35" t="str">
        <v>Geen vertragingen of showstoppers</v>
      </c>
      <c r="M123" s="35" t="str">
        <v>Geen vertragingen of showstoppers</v>
      </c>
      <c r="N123" s="35" t="str">
        <v>Geen vertragingen of showstoppers</v>
      </c>
      <c r="O123" s="35" t="str">
        <v>Geen vertragingen of showstoppers</v>
      </c>
      <c r="P123" s="35" t="str">
        <v>Geen vertragingen of showstoppers</v>
      </c>
      <c r="Q123" s="36" t="str">
        <v>Geen vertragingen of showstoppers</v>
      </c>
      <c r="R123" s="36" t="str">
        <v>Geen vertragingen of showstoppers</v>
      </c>
      <c r="S123" s="36" t="str">
        <v>Geen vertragingen of showstoppers</v>
      </c>
      <c r="T123" s="36" t="str">
        <v>Geen vertragingen of showstoppers</v>
      </c>
      <c r="U123" s="36" t="str">
        <v>Geen vertragingen of showstoppers</v>
      </c>
      <c r="V123" s="36" t="str">
        <v>Geen vertragingen of showstoppers</v>
      </c>
      <c r="W123" s="35" t="str">
        <v>Geen vertragingen of showstoppers</v>
      </c>
      <c r="X123" s="35" t="str">
        <v>Geen vertragingen of showstoppers</v>
      </c>
      <c r="Y123" s="35" t="str">
        <v>Geen vertragingen of showstoppers</v>
      </c>
      <c r="Z123" s="35" t="str">
        <v>Geen vertragingen of showstoppers</v>
      </c>
      <c r="AA123" s="35" t="str">
        <v>Geen vertragingen of showstoppers</v>
      </c>
      <c r="AB123" s="35" t="str">
        <v>Geen vertragingen of showstoppers</v>
      </c>
      <c r="AC123" s="35" t="str">
        <v>Geen vertragingen of showstoppers</v>
      </c>
      <c r="AD123" s="35" t="str">
        <v>Geen vertragingen of showstoppers</v>
      </c>
      <c r="AE123" s="37" t="str">
        <v>Geen vertragingen of showstoppers</v>
      </c>
      <c r="AF123" s="35" t="str">
        <v>Geen vertragingen of showstoppers</v>
      </c>
    </row>
    <row r="124" customFormat="false" ht="15" hidden="false" customHeight="false" outlineLevel="0" collapsed="false">
      <c r="A124" s="0" t="str">
        <v>Geen vertragingen of showstoppers</v>
      </c>
      <c r="B124" s="0" t="str">
        <v>Geen vertragingen of showstoppers</v>
      </c>
      <c r="C124" s="36" t="str">
        <v>Geen vertragingen of showstoppers</v>
      </c>
      <c r="D124" s="35" t="str">
        <v>Geen vertragingen of showstoppers</v>
      </c>
      <c r="E124" s="35" t="str">
        <v>Geen vertragingen of showstoppers</v>
      </c>
      <c r="F124" s="35" t="str">
        <v>Geen vertragingen of showstoppers</v>
      </c>
      <c r="G124" s="35" t="str">
        <v>Geen vertragingen of showstoppers</v>
      </c>
      <c r="H124" s="35" t="str">
        <v>Geen vertragingen of showstoppers</v>
      </c>
      <c r="I124" s="35" t="str">
        <v>Geen vertragingen of showstoppers</v>
      </c>
      <c r="J124" s="35" t="str">
        <v>Geen vertragingen of showstoppers</v>
      </c>
      <c r="K124" s="35" t="str">
        <v>Geen vertragingen of showstoppers</v>
      </c>
      <c r="L124" s="35" t="str">
        <v>Geen vertragingen of showstoppers</v>
      </c>
      <c r="M124" s="35" t="str">
        <v>Geen vertragingen of showstoppers</v>
      </c>
      <c r="N124" s="35" t="str">
        <v>Geen vertragingen of showstoppers</v>
      </c>
      <c r="O124" s="35" t="str">
        <v>Geen vertragingen of showstoppers</v>
      </c>
      <c r="P124" s="35" t="str">
        <v>Geen vertragingen of showstoppers</v>
      </c>
      <c r="Q124" s="36" t="str">
        <v>Geen vertragingen of showstoppers</v>
      </c>
      <c r="R124" s="36" t="str">
        <v>Geen vertragingen of showstoppers</v>
      </c>
      <c r="S124" s="36" t="str">
        <v>Geen vertragingen of showstoppers</v>
      </c>
      <c r="T124" s="36" t="str">
        <v>Geen vertragingen of showstoppers</v>
      </c>
      <c r="U124" s="36" t="str">
        <v>Geen vertragingen of showstoppers</v>
      </c>
      <c r="V124" s="36" t="str">
        <v>Geen vertragingen of showstoppers</v>
      </c>
      <c r="W124" s="35" t="str">
        <v>Geen vertragingen of showstoppers</v>
      </c>
      <c r="X124" s="35" t="str">
        <v>Geen vertragingen of showstoppers</v>
      </c>
      <c r="Y124" s="35" t="str">
        <v>Geen vertragingen of showstoppers</v>
      </c>
      <c r="Z124" s="35" t="str">
        <v>Geen vertragingen of showstoppers</v>
      </c>
      <c r="AA124" s="35" t="str">
        <v>Geen vertragingen of showstoppers</v>
      </c>
      <c r="AB124" s="35" t="str">
        <v>Geen vertragingen of showstoppers</v>
      </c>
      <c r="AC124" s="35" t="str">
        <v>Geen vertragingen of showstoppers</v>
      </c>
      <c r="AD124" s="35" t="str">
        <v>Geen vertragingen of showstoppers</v>
      </c>
      <c r="AE124" s="37" t="str">
        <v>Geen vertragingen of showstoppers</v>
      </c>
      <c r="AF124" s="35" t="str">
        <v>Geen vertragingen of showstoppers</v>
      </c>
    </row>
    <row r="125" customFormat="false" ht="15" hidden="false" customHeight="false" outlineLevel="0" collapsed="false">
      <c r="A125" s="0" t="str">
        <v>Geen vertragingen of showstoppers</v>
      </c>
      <c r="B125" s="0" t="str">
        <v>Geen vertragingen of showstoppers</v>
      </c>
      <c r="C125" s="36" t="str">
        <v>Geen vertragingen of showstoppers</v>
      </c>
      <c r="D125" s="35" t="str">
        <v>Geen vertragingen of showstoppers</v>
      </c>
      <c r="E125" s="35" t="str">
        <v>Geen vertragingen of showstoppers</v>
      </c>
      <c r="F125" s="35" t="str">
        <v>Geen vertragingen of showstoppers</v>
      </c>
      <c r="G125" s="35" t="str">
        <v>Geen vertragingen of showstoppers</v>
      </c>
      <c r="H125" s="35" t="str">
        <v>Geen vertragingen of showstoppers</v>
      </c>
      <c r="I125" s="35" t="str">
        <v>Geen vertragingen of showstoppers</v>
      </c>
      <c r="J125" s="35" t="str">
        <v>Geen vertragingen of showstoppers</v>
      </c>
      <c r="K125" s="35" t="str">
        <v>Geen vertragingen of showstoppers</v>
      </c>
      <c r="L125" s="35" t="str">
        <v>Geen vertragingen of showstoppers</v>
      </c>
      <c r="M125" s="35" t="str">
        <v>Geen vertragingen of showstoppers</v>
      </c>
      <c r="N125" s="35" t="str">
        <v>Geen vertragingen of showstoppers</v>
      </c>
      <c r="O125" s="35" t="str">
        <v>Geen vertragingen of showstoppers</v>
      </c>
      <c r="P125" s="35" t="str">
        <v>Geen vertragingen of showstoppers</v>
      </c>
      <c r="Q125" s="36" t="str">
        <v>Geen vertragingen of showstoppers</v>
      </c>
      <c r="R125" s="36" t="str">
        <v>Geen vertragingen of showstoppers</v>
      </c>
      <c r="S125" s="36" t="str">
        <v>Geen vertragingen of showstoppers</v>
      </c>
      <c r="T125" s="36" t="str">
        <v>Geen vertragingen of showstoppers</v>
      </c>
      <c r="U125" s="36" t="str">
        <v>Geen vertragingen of showstoppers</v>
      </c>
      <c r="V125" s="36" t="str">
        <v>Geen vertragingen of showstoppers</v>
      </c>
      <c r="W125" s="35" t="str">
        <v>Geen vertragingen of showstoppers</v>
      </c>
      <c r="X125" s="35" t="str">
        <v>Geen vertragingen of showstoppers</v>
      </c>
      <c r="Y125" s="35" t="str">
        <v>Geen vertragingen of showstoppers</v>
      </c>
      <c r="Z125" s="35" t="str">
        <v>Geen vertragingen of showstoppers</v>
      </c>
      <c r="AA125" s="35" t="str">
        <v>Geen vertragingen of showstoppers</v>
      </c>
      <c r="AB125" s="35" t="str">
        <v>Geen vertragingen of showstoppers</v>
      </c>
      <c r="AC125" s="35" t="str">
        <v>Geen vertragingen of showstoppers</v>
      </c>
      <c r="AD125" s="35" t="str">
        <v>Geen vertragingen of showstoppers</v>
      </c>
      <c r="AE125" s="37" t="str">
        <v>Geen vertragingen of showstoppers</v>
      </c>
      <c r="AF125" s="35" t="str">
        <v>Geen vertragingen of showstoppers</v>
      </c>
    </row>
    <row r="126" customFormat="false" ht="15" hidden="false" customHeight="false" outlineLevel="0" collapsed="false">
      <c r="A126" s="0" t="str">
        <v>Geen vertragingen of showstoppers</v>
      </c>
      <c r="B126" s="0" t="str">
        <v>Geen vertragingen of showstoppers</v>
      </c>
      <c r="C126" s="36" t="str">
        <v>Geen vertragingen of showstoppers</v>
      </c>
      <c r="D126" s="35" t="str">
        <v>Geen vertragingen of showstoppers</v>
      </c>
      <c r="E126" s="35" t="str">
        <v>Geen vertragingen of showstoppers</v>
      </c>
      <c r="F126" s="35" t="str">
        <v>Geen vertragingen of showstoppers</v>
      </c>
      <c r="G126" s="35" t="str">
        <v>Geen vertragingen of showstoppers</v>
      </c>
      <c r="H126" s="35" t="str">
        <v>Geen vertragingen of showstoppers</v>
      </c>
      <c r="I126" s="35" t="str">
        <v>Geen vertragingen of showstoppers</v>
      </c>
      <c r="J126" s="35" t="str">
        <v>Geen vertragingen of showstoppers</v>
      </c>
      <c r="K126" s="35" t="str">
        <v>Geen vertragingen of showstoppers</v>
      </c>
      <c r="L126" s="35" t="str">
        <v>Geen vertragingen of showstoppers</v>
      </c>
      <c r="M126" s="35" t="str">
        <v>Geen vertragingen of showstoppers</v>
      </c>
      <c r="N126" s="35" t="str">
        <v>Geen vertragingen of showstoppers</v>
      </c>
      <c r="O126" s="35" t="str">
        <v>Geen vertragingen of showstoppers</v>
      </c>
      <c r="P126" s="35" t="str">
        <v>Geen vertragingen of showstoppers</v>
      </c>
      <c r="Q126" s="36" t="str">
        <v>Geen vertragingen of showstoppers</v>
      </c>
      <c r="R126" s="36" t="str">
        <v>Geen vertragingen of showstoppers</v>
      </c>
      <c r="S126" s="36" t="str">
        <v>Geen vertragingen of showstoppers</v>
      </c>
      <c r="T126" s="36" t="str">
        <v>Geen vertragingen of showstoppers</v>
      </c>
      <c r="U126" s="36" t="str">
        <v>Geen vertragingen of showstoppers</v>
      </c>
      <c r="V126" s="36" t="str">
        <v>Geen vertragingen of showstoppers</v>
      </c>
      <c r="W126" s="35" t="str">
        <v>Geen vertragingen of showstoppers</v>
      </c>
      <c r="X126" s="35" t="str">
        <v>Geen vertragingen of showstoppers</v>
      </c>
      <c r="Y126" s="35" t="str">
        <v>Geen vertragingen of showstoppers</v>
      </c>
      <c r="Z126" s="35" t="str">
        <v>Geen vertragingen of showstoppers</v>
      </c>
      <c r="AA126" s="35" t="str">
        <v>Geen vertragingen of showstoppers</v>
      </c>
      <c r="AB126" s="35" t="str">
        <v>Geen vertragingen of showstoppers</v>
      </c>
      <c r="AC126" s="35" t="str">
        <v>Geen vertragingen of showstoppers</v>
      </c>
      <c r="AD126" s="35" t="str">
        <v>Geen vertragingen of showstoppers</v>
      </c>
      <c r="AE126" s="37" t="str">
        <v>Geen vertragingen of showstoppers</v>
      </c>
      <c r="AF126" s="35" t="str">
        <v>Geen vertragingen of showstoppers</v>
      </c>
    </row>
    <row r="127" customFormat="false" ht="15" hidden="false" customHeight="false" outlineLevel="0" collapsed="false">
      <c r="A127" s="0" t="str">
        <v>Geen vertragingen of showstoppers</v>
      </c>
      <c r="B127" s="0" t="str">
        <v>Geen vertragingen of showstoppers</v>
      </c>
      <c r="C127" s="36" t="str">
        <v>Geen vertragingen of showstoppers</v>
      </c>
      <c r="D127" s="35" t="str">
        <v>Geen vertragingen of showstoppers</v>
      </c>
      <c r="E127" s="35" t="str">
        <v>Geen vertragingen of showstoppers</v>
      </c>
      <c r="F127" s="35" t="str">
        <v>Geen vertragingen of showstoppers</v>
      </c>
      <c r="G127" s="35" t="str">
        <v>Geen vertragingen of showstoppers</v>
      </c>
      <c r="H127" s="35" t="str">
        <v>Geen vertragingen of showstoppers</v>
      </c>
      <c r="I127" s="35" t="str">
        <v>Geen vertragingen of showstoppers</v>
      </c>
      <c r="J127" s="35" t="str">
        <v>Geen vertragingen of showstoppers</v>
      </c>
      <c r="K127" s="35" t="str">
        <v>Geen vertragingen of showstoppers</v>
      </c>
      <c r="L127" s="35" t="str">
        <v>Geen vertragingen of showstoppers</v>
      </c>
      <c r="M127" s="35" t="str">
        <v>Geen vertragingen of showstoppers</v>
      </c>
      <c r="N127" s="35" t="str">
        <v>Geen vertragingen of showstoppers</v>
      </c>
      <c r="O127" s="35" t="str">
        <v>Geen vertragingen of showstoppers</v>
      </c>
      <c r="P127" s="35" t="str">
        <v>Geen vertragingen of showstoppers</v>
      </c>
      <c r="Q127" s="36" t="str">
        <v>Geen vertragingen of showstoppers</v>
      </c>
      <c r="R127" s="36" t="str">
        <v>Geen vertragingen of showstoppers</v>
      </c>
      <c r="S127" s="36" t="str">
        <v>Geen vertragingen of showstoppers</v>
      </c>
      <c r="T127" s="36" t="str">
        <v>Geen vertragingen of showstoppers</v>
      </c>
      <c r="U127" s="36" t="str">
        <v>Geen vertragingen of showstoppers</v>
      </c>
      <c r="V127" s="36" t="str">
        <v>Geen vertragingen of showstoppers</v>
      </c>
      <c r="W127" s="35" t="str">
        <v>Geen vertragingen of showstoppers</v>
      </c>
      <c r="X127" s="35" t="str">
        <v>Geen vertragingen of showstoppers</v>
      </c>
      <c r="Y127" s="35" t="str">
        <v>Geen vertragingen of showstoppers</v>
      </c>
      <c r="Z127" s="35" t="str">
        <v>Geen vertragingen of showstoppers</v>
      </c>
      <c r="AA127" s="35" t="str">
        <v>Geen vertragingen of showstoppers</v>
      </c>
      <c r="AB127" s="35" t="str">
        <v>Geen vertragingen of showstoppers</v>
      </c>
      <c r="AC127" s="35" t="str">
        <v>Geen vertragingen of showstoppers</v>
      </c>
      <c r="AD127" s="35" t="str">
        <v>Geen vertragingen of showstoppers</v>
      </c>
      <c r="AE127" s="37" t="str">
        <v>Geen vertragingen of showstoppers</v>
      </c>
      <c r="AF127" s="35" t="str">
        <v>Geen vertragingen of showstoppers</v>
      </c>
    </row>
    <row r="128" customFormat="false" ht="15" hidden="false" customHeight="false" outlineLevel="0" collapsed="false">
      <c r="A128" s="0" t="str">
        <v>Geen vertragingen of showstoppers</v>
      </c>
      <c r="B128" s="0" t="str">
        <v>Geen vertragingen of showstoppers</v>
      </c>
      <c r="C128" s="36" t="str">
        <v>Geen vertragingen of showstoppers</v>
      </c>
      <c r="D128" s="35" t="str">
        <v>Geen vertragingen of showstoppers</v>
      </c>
      <c r="E128" s="35" t="str">
        <v>Geen vertragingen of showstoppers</v>
      </c>
      <c r="F128" s="35" t="str">
        <v>Geen vertragingen of showstoppers</v>
      </c>
      <c r="G128" s="35" t="str">
        <v>Geen vertragingen of showstoppers</v>
      </c>
      <c r="H128" s="35" t="str">
        <v>Geen vertragingen of showstoppers</v>
      </c>
      <c r="I128" s="35" t="str">
        <v>Geen vertragingen of showstoppers</v>
      </c>
      <c r="J128" s="35" t="str">
        <v>Geen vertragingen of showstoppers</v>
      </c>
      <c r="K128" s="35" t="str">
        <v>Geen vertragingen of showstoppers</v>
      </c>
      <c r="L128" s="35" t="str">
        <v>Geen vertragingen of showstoppers</v>
      </c>
      <c r="M128" s="35" t="str">
        <v>Geen vertragingen of showstoppers</v>
      </c>
      <c r="N128" s="35" t="str">
        <v>Geen vertragingen of showstoppers</v>
      </c>
      <c r="O128" s="35" t="str">
        <v>Geen vertragingen of showstoppers</v>
      </c>
      <c r="P128" s="35" t="str">
        <v>Geen vertragingen of showstoppers</v>
      </c>
      <c r="Q128" s="36" t="str">
        <v>Geen vertragingen of showstoppers</v>
      </c>
      <c r="R128" s="36" t="str">
        <v>Geen vertragingen of showstoppers</v>
      </c>
      <c r="S128" s="36" t="str">
        <v>Geen vertragingen of showstoppers</v>
      </c>
      <c r="T128" s="36" t="str">
        <v>Geen vertragingen of showstoppers</v>
      </c>
      <c r="U128" s="36" t="str">
        <v>Geen vertragingen of showstoppers</v>
      </c>
      <c r="V128" s="36" t="str">
        <v>Geen vertragingen of showstoppers</v>
      </c>
      <c r="W128" s="35" t="str">
        <v>Geen vertragingen of showstoppers</v>
      </c>
      <c r="X128" s="35" t="str">
        <v>Geen vertragingen of showstoppers</v>
      </c>
      <c r="Y128" s="35" t="str">
        <v>Geen vertragingen of showstoppers</v>
      </c>
      <c r="Z128" s="35" t="str">
        <v>Geen vertragingen of showstoppers</v>
      </c>
      <c r="AA128" s="35" t="str">
        <v>Geen vertragingen of showstoppers</v>
      </c>
      <c r="AB128" s="35" t="str">
        <v>Geen vertragingen of showstoppers</v>
      </c>
      <c r="AC128" s="35" t="str">
        <v>Geen vertragingen of showstoppers</v>
      </c>
      <c r="AD128" s="35" t="str">
        <v>Geen vertragingen of showstoppers</v>
      </c>
      <c r="AE128" s="37" t="str">
        <v>Geen vertragingen of showstoppers</v>
      </c>
      <c r="AF128" s="35" t="str">
        <v>Geen vertragingen of showstoppers</v>
      </c>
    </row>
    <row r="129" customFormat="false" ht="15" hidden="false" customHeight="false" outlineLevel="0" collapsed="false">
      <c r="A129" s="0" t="str">
        <v>Geen vertragingen of showstoppers</v>
      </c>
      <c r="B129" s="0" t="str">
        <v>Geen vertragingen of showstoppers</v>
      </c>
      <c r="C129" s="36" t="str">
        <v>Geen vertragingen of showstoppers</v>
      </c>
      <c r="D129" s="35" t="str">
        <v>Geen vertragingen of showstoppers</v>
      </c>
      <c r="E129" s="35" t="str">
        <v>Geen vertragingen of showstoppers</v>
      </c>
      <c r="F129" s="35" t="str">
        <v>Geen vertragingen of showstoppers</v>
      </c>
      <c r="G129" s="35" t="str">
        <v>Geen vertragingen of showstoppers</v>
      </c>
      <c r="H129" s="35" t="str">
        <v>Geen vertragingen of showstoppers</v>
      </c>
      <c r="I129" s="35" t="str">
        <v>Geen vertragingen of showstoppers</v>
      </c>
      <c r="J129" s="35" t="str">
        <v>Geen vertragingen of showstoppers</v>
      </c>
      <c r="K129" s="35" t="str">
        <v>Geen vertragingen of showstoppers</v>
      </c>
      <c r="L129" s="35" t="str">
        <v>Geen vertragingen of showstoppers</v>
      </c>
      <c r="M129" s="35" t="str">
        <v>Geen vertragingen of showstoppers</v>
      </c>
      <c r="N129" s="35" t="str">
        <v>Geen vertragingen of showstoppers</v>
      </c>
      <c r="O129" s="35" t="str">
        <v>Geen vertragingen of showstoppers</v>
      </c>
      <c r="P129" s="35" t="str">
        <v>Geen vertragingen of showstoppers</v>
      </c>
      <c r="Q129" s="36" t="str">
        <v>Geen vertragingen of showstoppers</v>
      </c>
      <c r="R129" s="36" t="str">
        <v>Geen vertragingen of showstoppers</v>
      </c>
      <c r="S129" s="36" t="str">
        <v>Geen vertragingen of showstoppers</v>
      </c>
      <c r="T129" s="36" t="str">
        <v>Geen vertragingen of showstoppers</v>
      </c>
      <c r="U129" s="36" t="str">
        <v>Geen vertragingen of showstoppers</v>
      </c>
      <c r="V129" s="36" t="str">
        <v>Geen vertragingen of showstoppers</v>
      </c>
      <c r="W129" s="35" t="str">
        <v>Geen vertragingen of showstoppers</v>
      </c>
      <c r="X129" s="35" t="str">
        <v>Geen vertragingen of showstoppers</v>
      </c>
      <c r="Y129" s="35" t="str">
        <v>Geen vertragingen of showstoppers</v>
      </c>
      <c r="Z129" s="35" t="str">
        <v>Geen vertragingen of showstoppers</v>
      </c>
      <c r="AA129" s="35" t="str">
        <v>Geen vertragingen of showstoppers</v>
      </c>
      <c r="AB129" s="35" t="str">
        <v>Geen vertragingen of showstoppers</v>
      </c>
      <c r="AC129" s="35" t="str">
        <v>Geen vertragingen of showstoppers</v>
      </c>
      <c r="AD129" s="35" t="str">
        <v>Geen vertragingen of showstoppers</v>
      </c>
      <c r="AE129" s="37" t="str">
        <v>Geen vertragingen of showstoppers</v>
      </c>
      <c r="AF129" s="35" t="str">
        <v>Geen vertragingen of showstoppers</v>
      </c>
    </row>
    <row r="130" customFormat="false" ht="15" hidden="false" customHeight="false" outlineLevel="0" collapsed="false">
      <c r="A130" s="0" t="str">
        <v>Geen vertragingen of showstoppers</v>
      </c>
      <c r="B130" s="0" t="str">
        <v>Geen vertragingen of showstoppers</v>
      </c>
      <c r="C130" s="36" t="str">
        <v>Geen vertragingen of showstoppers</v>
      </c>
      <c r="D130" s="35" t="str">
        <v>Geen vertragingen of showstoppers</v>
      </c>
      <c r="E130" s="35" t="str">
        <v>Geen vertragingen of showstoppers</v>
      </c>
      <c r="F130" s="35" t="str">
        <v>Geen vertragingen of showstoppers</v>
      </c>
      <c r="G130" s="35" t="str">
        <v>Geen vertragingen of showstoppers</v>
      </c>
      <c r="H130" s="35" t="str">
        <v>Geen vertragingen of showstoppers</v>
      </c>
      <c r="I130" s="35" t="str">
        <v>Geen vertragingen of showstoppers</v>
      </c>
      <c r="J130" s="35" t="str">
        <v>Geen vertragingen of showstoppers</v>
      </c>
      <c r="K130" s="35" t="str">
        <v>Geen vertragingen of showstoppers</v>
      </c>
      <c r="L130" s="35" t="str">
        <v>Geen vertragingen of showstoppers</v>
      </c>
      <c r="M130" s="35" t="str">
        <v>Geen vertragingen of showstoppers</v>
      </c>
      <c r="N130" s="35" t="str">
        <v>Geen vertragingen of showstoppers</v>
      </c>
      <c r="O130" s="35" t="str">
        <v>Geen vertragingen of showstoppers</v>
      </c>
      <c r="P130" s="35" t="str">
        <v>Geen vertragingen of showstoppers</v>
      </c>
      <c r="Q130" s="36" t="str">
        <v>Geen vertragingen of showstoppers</v>
      </c>
      <c r="R130" s="36" t="str">
        <v>Geen vertragingen of showstoppers</v>
      </c>
      <c r="S130" s="36" t="str">
        <v>Geen vertragingen of showstoppers</v>
      </c>
      <c r="T130" s="36" t="str">
        <v>Geen vertragingen of showstoppers</v>
      </c>
      <c r="U130" s="36" t="str">
        <v>Geen vertragingen of showstoppers</v>
      </c>
      <c r="V130" s="36" t="str">
        <v>Geen vertragingen of showstoppers</v>
      </c>
      <c r="W130" s="35" t="str">
        <v>Geen vertragingen of showstoppers</v>
      </c>
      <c r="X130" s="35" t="str">
        <v>Geen vertragingen of showstoppers</v>
      </c>
      <c r="Y130" s="35" t="str">
        <v>Geen vertragingen of showstoppers</v>
      </c>
      <c r="Z130" s="35" t="str">
        <v>Geen vertragingen of showstoppers</v>
      </c>
      <c r="AA130" s="35" t="str">
        <v>Geen vertragingen of showstoppers</v>
      </c>
      <c r="AB130" s="35" t="str">
        <v>Geen vertragingen of showstoppers</v>
      </c>
      <c r="AC130" s="35" t="str">
        <v>Geen vertragingen of showstoppers</v>
      </c>
      <c r="AD130" s="35" t="str">
        <v>Geen vertragingen of showstoppers</v>
      </c>
      <c r="AE130" s="37" t="str">
        <v>Geen vertragingen of showstoppers</v>
      </c>
      <c r="AF130" s="35" t="str">
        <v>Geen vertragingen of showstoppers</v>
      </c>
    </row>
    <row r="131" customFormat="false" ht="15" hidden="false" customHeight="false" outlineLevel="0" collapsed="false">
      <c r="A131" s="0" t="str">
        <v>Geen vertragingen of showstoppers</v>
      </c>
      <c r="B131" s="0" t="str">
        <v>Geen vertragingen of showstoppers</v>
      </c>
      <c r="C131" s="36" t="str">
        <v>Geen vertragingen of showstoppers</v>
      </c>
      <c r="D131" s="35" t="str">
        <v>Geen vertragingen of showstoppers</v>
      </c>
      <c r="E131" s="35" t="str">
        <v>Geen vertragingen of showstoppers</v>
      </c>
      <c r="F131" s="35" t="str">
        <v>Geen vertragingen of showstoppers</v>
      </c>
      <c r="G131" s="35" t="str">
        <v>Geen vertragingen of showstoppers</v>
      </c>
      <c r="H131" s="35" t="str">
        <v>Geen vertragingen of showstoppers</v>
      </c>
      <c r="I131" s="35" t="str">
        <v>Geen vertragingen of showstoppers</v>
      </c>
      <c r="J131" s="35" t="str">
        <v>Geen vertragingen of showstoppers</v>
      </c>
      <c r="K131" s="35" t="str">
        <v>Geen vertragingen of showstoppers</v>
      </c>
      <c r="L131" s="35" t="str">
        <v>Geen vertragingen of showstoppers</v>
      </c>
      <c r="M131" s="35" t="str">
        <v>Geen vertragingen of showstoppers</v>
      </c>
      <c r="N131" s="35" t="str">
        <v>Geen vertragingen of showstoppers</v>
      </c>
      <c r="O131" s="35" t="str">
        <v>Geen vertragingen of showstoppers</v>
      </c>
      <c r="P131" s="35" t="str">
        <v>Geen vertragingen of showstoppers</v>
      </c>
      <c r="Q131" s="36" t="str">
        <v>Geen vertragingen of showstoppers</v>
      </c>
      <c r="R131" s="36" t="str">
        <v>Geen vertragingen of showstoppers</v>
      </c>
      <c r="S131" s="36" t="str">
        <v>Geen vertragingen of showstoppers</v>
      </c>
      <c r="T131" s="36" t="str">
        <v>Geen vertragingen of showstoppers</v>
      </c>
      <c r="U131" s="36" t="str">
        <v>Geen vertragingen of showstoppers</v>
      </c>
      <c r="V131" s="36" t="str">
        <v>Geen vertragingen of showstoppers</v>
      </c>
      <c r="W131" s="35" t="str">
        <v>Geen vertragingen of showstoppers</v>
      </c>
      <c r="X131" s="35" t="str">
        <v>Geen vertragingen of showstoppers</v>
      </c>
      <c r="Y131" s="35" t="str">
        <v>Geen vertragingen of showstoppers</v>
      </c>
      <c r="Z131" s="35" t="str">
        <v>Geen vertragingen of showstoppers</v>
      </c>
      <c r="AA131" s="35" t="str">
        <v>Geen vertragingen of showstoppers</v>
      </c>
      <c r="AB131" s="35" t="str">
        <v>Geen vertragingen of showstoppers</v>
      </c>
      <c r="AC131" s="35" t="str">
        <v>Geen vertragingen of showstoppers</v>
      </c>
      <c r="AD131" s="35" t="str">
        <v>Geen vertragingen of showstoppers</v>
      </c>
      <c r="AE131" s="37" t="str">
        <v>Geen vertragingen of showstoppers</v>
      </c>
      <c r="AF131" s="35" t="str">
        <v>Geen vertragingen of showstoppers</v>
      </c>
    </row>
    <row r="132" customFormat="false" ht="15" hidden="false" customHeight="false" outlineLevel="0" collapsed="false">
      <c r="A132" s="0" t="str">
        <v>Geen vertragingen of showstoppers</v>
      </c>
      <c r="B132" s="0" t="str">
        <v>Geen vertragingen of showstoppers</v>
      </c>
      <c r="C132" s="36" t="str">
        <v>Geen vertragingen of showstoppers</v>
      </c>
      <c r="D132" s="35" t="str">
        <v>Geen vertragingen of showstoppers</v>
      </c>
      <c r="E132" s="35" t="str">
        <v>Geen vertragingen of showstoppers</v>
      </c>
      <c r="F132" s="35" t="str">
        <v>Geen vertragingen of showstoppers</v>
      </c>
      <c r="G132" s="35" t="str">
        <v>Geen vertragingen of showstoppers</v>
      </c>
      <c r="H132" s="35" t="str">
        <v>Geen vertragingen of showstoppers</v>
      </c>
      <c r="I132" s="35" t="str">
        <v>Geen vertragingen of showstoppers</v>
      </c>
      <c r="J132" s="35" t="str">
        <v>Geen vertragingen of showstoppers</v>
      </c>
      <c r="K132" s="35" t="str">
        <v>Geen vertragingen of showstoppers</v>
      </c>
      <c r="L132" s="35" t="str">
        <v>Geen vertragingen of showstoppers</v>
      </c>
      <c r="M132" s="35" t="str">
        <v>Geen vertragingen of showstoppers</v>
      </c>
      <c r="N132" s="35" t="str">
        <v>Geen vertragingen of showstoppers</v>
      </c>
      <c r="O132" s="35" t="str">
        <v>Geen vertragingen of showstoppers</v>
      </c>
      <c r="P132" s="35" t="str">
        <v>Geen vertragingen of showstoppers</v>
      </c>
      <c r="Q132" s="36" t="str">
        <v>Geen vertragingen of showstoppers</v>
      </c>
      <c r="R132" s="36" t="str">
        <v>Geen vertragingen of showstoppers</v>
      </c>
      <c r="S132" s="36" t="str">
        <v>Geen vertragingen of showstoppers</v>
      </c>
      <c r="T132" s="36" t="str">
        <v>Geen vertragingen of showstoppers</v>
      </c>
      <c r="U132" s="36" t="str">
        <v>Geen vertragingen of showstoppers</v>
      </c>
      <c r="V132" s="36" t="str">
        <v>Geen vertragingen of showstoppers</v>
      </c>
      <c r="W132" s="35" t="str">
        <v>Geen vertragingen of showstoppers</v>
      </c>
      <c r="X132" s="35" t="str">
        <v>Geen vertragingen of showstoppers</v>
      </c>
      <c r="Y132" s="35" t="str">
        <v>Geen vertragingen of showstoppers</v>
      </c>
      <c r="Z132" s="35" t="str">
        <v>Geen vertragingen of showstoppers</v>
      </c>
      <c r="AA132" s="35" t="str">
        <v>Geen vertragingen of showstoppers</v>
      </c>
      <c r="AB132" s="35" t="str">
        <v>Geen vertragingen of showstoppers</v>
      </c>
      <c r="AC132" s="35" t="str">
        <v>Geen vertragingen of showstoppers</v>
      </c>
      <c r="AD132" s="35" t="str">
        <v>Geen vertragingen of showstoppers</v>
      </c>
      <c r="AE132" s="37" t="str">
        <v>Geen vertragingen of showstoppers</v>
      </c>
      <c r="AF132" s="35" t="str">
        <v>Geen vertragingen of showstoppers</v>
      </c>
    </row>
    <row r="133" customFormat="false" ht="15" hidden="false" customHeight="false" outlineLevel="0" collapsed="false">
      <c r="A133" s="0" t="str">
        <v>Geen vertragingen of showstoppers</v>
      </c>
      <c r="B133" s="0" t="str">
        <v>Geen vertragingen of showstoppers</v>
      </c>
      <c r="C133" s="36" t="str">
        <v>Geen vertragingen of showstoppers</v>
      </c>
      <c r="D133" s="35" t="str">
        <v>Geen vertragingen of showstoppers</v>
      </c>
      <c r="E133" s="35" t="str">
        <v>Geen vertragingen of showstoppers</v>
      </c>
      <c r="F133" s="35" t="str">
        <v>Geen vertragingen of showstoppers</v>
      </c>
      <c r="G133" s="35" t="str">
        <v>Geen vertragingen of showstoppers</v>
      </c>
      <c r="H133" s="35" t="str">
        <v>Geen vertragingen of showstoppers</v>
      </c>
      <c r="I133" s="35" t="str">
        <v>Geen vertragingen of showstoppers</v>
      </c>
      <c r="J133" s="35" t="str">
        <v>Geen vertragingen of showstoppers</v>
      </c>
      <c r="K133" s="35" t="str">
        <v>Geen vertragingen of showstoppers</v>
      </c>
      <c r="L133" s="35" t="str">
        <v>Geen vertragingen of showstoppers</v>
      </c>
      <c r="M133" s="35" t="str">
        <v>Geen vertragingen of showstoppers</v>
      </c>
      <c r="N133" s="35" t="str">
        <v>Geen vertragingen of showstoppers</v>
      </c>
      <c r="O133" s="35" t="str">
        <v>Geen vertragingen of showstoppers</v>
      </c>
      <c r="P133" s="35" t="str">
        <v>Geen vertragingen of showstoppers</v>
      </c>
      <c r="Q133" s="36" t="str">
        <v>Geen vertragingen of showstoppers</v>
      </c>
      <c r="R133" s="36" t="str">
        <v>Geen vertragingen of showstoppers</v>
      </c>
      <c r="S133" s="36" t="str">
        <v>Geen vertragingen of showstoppers</v>
      </c>
      <c r="T133" s="36" t="str">
        <v>Geen vertragingen of showstoppers</v>
      </c>
      <c r="U133" s="36" t="str">
        <v>Geen vertragingen of showstoppers</v>
      </c>
      <c r="V133" s="36" t="str">
        <v>Geen vertragingen of showstoppers</v>
      </c>
      <c r="W133" s="35" t="str">
        <v>Geen vertragingen of showstoppers</v>
      </c>
      <c r="X133" s="35" t="str">
        <v>Geen vertragingen of showstoppers</v>
      </c>
      <c r="Y133" s="35" t="str">
        <v>Geen vertragingen of showstoppers</v>
      </c>
      <c r="Z133" s="35" t="str">
        <v>Geen vertragingen of showstoppers</v>
      </c>
      <c r="AA133" s="35" t="str">
        <v>Geen vertragingen of showstoppers</v>
      </c>
      <c r="AB133" s="35" t="str">
        <v>Geen vertragingen of showstoppers</v>
      </c>
      <c r="AC133" s="35" t="str">
        <v>Geen vertragingen of showstoppers</v>
      </c>
      <c r="AD133" s="35" t="str">
        <v>Geen vertragingen of showstoppers</v>
      </c>
      <c r="AE133" s="37" t="str">
        <v>Geen vertragingen of showstoppers</v>
      </c>
      <c r="AF133" s="35" t="str">
        <v>Geen vertragingen of showstoppers</v>
      </c>
    </row>
    <row r="134" customFormat="false" ht="15" hidden="false" customHeight="false" outlineLevel="0" collapsed="false">
      <c r="A134" s="0" t="str">
        <v>Geen vertragingen of showstoppers</v>
      </c>
      <c r="B134" s="0" t="str">
        <v>Geen vertragingen of showstoppers</v>
      </c>
      <c r="C134" s="36" t="str">
        <v>Geen vertragingen of showstoppers</v>
      </c>
      <c r="D134" s="35" t="str">
        <v>Geen vertragingen of showstoppers</v>
      </c>
      <c r="E134" s="35" t="str">
        <v>Geen vertragingen of showstoppers</v>
      </c>
      <c r="F134" s="35" t="str">
        <v>Geen vertragingen of showstoppers</v>
      </c>
      <c r="G134" s="35" t="str">
        <v>Geen vertragingen of showstoppers</v>
      </c>
      <c r="H134" s="35" t="str">
        <v>Geen vertragingen of showstoppers</v>
      </c>
      <c r="I134" s="35" t="str">
        <v>Geen vertragingen of showstoppers</v>
      </c>
      <c r="J134" s="35" t="str">
        <v>Geen vertragingen of showstoppers</v>
      </c>
      <c r="K134" s="35" t="str">
        <v>Geen vertragingen of showstoppers</v>
      </c>
      <c r="L134" s="35" t="str">
        <v>Geen vertragingen of showstoppers</v>
      </c>
      <c r="M134" s="35" t="str">
        <v>Geen vertragingen of showstoppers</v>
      </c>
      <c r="N134" s="35" t="str">
        <v>Geen vertragingen of showstoppers</v>
      </c>
      <c r="O134" s="35" t="str">
        <v>Geen vertragingen of showstoppers</v>
      </c>
      <c r="P134" s="35" t="str">
        <v>Geen vertragingen of showstoppers</v>
      </c>
      <c r="Q134" s="36" t="str">
        <v>Geen vertragingen of showstoppers</v>
      </c>
      <c r="R134" s="36" t="str">
        <v>Geen vertragingen of showstoppers</v>
      </c>
      <c r="S134" s="36" t="str">
        <v>Geen vertragingen of showstoppers</v>
      </c>
      <c r="T134" s="36" t="str">
        <v>Geen vertragingen of showstoppers</v>
      </c>
      <c r="U134" s="36" t="str">
        <v>Geen vertragingen of showstoppers</v>
      </c>
      <c r="V134" s="36" t="str">
        <v>Geen vertragingen of showstoppers</v>
      </c>
      <c r="W134" s="35" t="str">
        <v>Geen vertragingen of showstoppers</v>
      </c>
      <c r="X134" s="35" t="str">
        <v>Geen vertragingen of showstoppers</v>
      </c>
      <c r="Y134" s="35" t="str">
        <v>Geen vertragingen of showstoppers</v>
      </c>
      <c r="Z134" s="35" t="str">
        <v>Geen vertragingen of showstoppers</v>
      </c>
      <c r="AA134" s="35" t="str">
        <v>Geen vertragingen of showstoppers</v>
      </c>
      <c r="AB134" s="35" t="str">
        <v>Geen vertragingen of showstoppers</v>
      </c>
      <c r="AC134" s="35" t="str">
        <v>Geen vertragingen of showstoppers</v>
      </c>
      <c r="AD134" s="35" t="str">
        <v>Geen vertragingen of showstoppers</v>
      </c>
      <c r="AE134" s="37" t="str">
        <v>Geen vertragingen of showstoppers</v>
      </c>
      <c r="AF134" s="35" t="str">
        <v>Geen vertragingen of showstoppers</v>
      </c>
    </row>
    <row r="135" customFormat="false" ht="15" hidden="false" customHeight="false" outlineLevel="0" collapsed="false">
      <c r="A135" s="0" t="str">
        <v>Geen vertragingen of showstoppers</v>
      </c>
      <c r="B135" s="0" t="str">
        <v>Geen vertragingen of showstoppers</v>
      </c>
      <c r="C135" s="36" t="str">
        <v>Geen vertragingen of showstoppers</v>
      </c>
      <c r="D135" s="35" t="str">
        <v>Geen vertragingen of showstoppers</v>
      </c>
      <c r="E135" s="35" t="str">
        <v>Geen vertragingen of showstoppers</v>
      </c>
      <c r="F135" s="35" t="str">
        <v>Geen vertragingen of showstoppers</v>
      </c>
      <c r="G135" s="35" t="str">
        <v>Geen vertragingen of showstoppers</v>
      </c>
      <c r="H135" s="35" t="str">
        <v>Geen vertragingen of showstoppers</v>
      </c>
      <c r="I135" s="35" t="str">
        <v>Geen vertragingen of showstoppers</v>
      </c>
      <c r="J135" s="35" t="str">
        <v>Geen vertragingen of showstoppers</v>
      </c>
      <c r="K135" s="35" t="str">
        <v>Geen vertragingen of showstoppers</v>
      </c>
      <c r="L135" s="35" t="str">
        <v>Geen vertragingen of showstoppers</v>
      </c>
      <c r="M135" s="35" t="str">
        <v>Geen vertragingen of showstoppers</v>
      </c>
      <c r="N135" s="35" t="str">
        <v>Geen vertragingen of showstoppers</v>
      </c>
      <c r="O135" s="35" t="str">
        <v>Geen vertragingen of showstoppers</v>
      </c>
      <c r="P135" s="35" t="str">
        <v>Geen vertragingen of showstoppers</v>
      </c>
      <c r="Q135" s="36" t="str">
        <v>Geen vertragingen of showstoppers</v>
      </c>
      <c r="R135" s="36" t="str">
        <v>Geen vertragingen of showstoppers</v>
      </c>
      <c r="S135" s="36" t="str">
        <v>Geen vertragingen of showstoppers</v>
      </c>
      <c r="T135" s="36" t="str">
        <v>Geen vertragingen of showstoppers</v>
      </c>
      <c r="U135" s="36" t="str">
        <v>Geen vertragingen of showstoppers</v>
      </c>
      <c r="V135" s="36" t="str">
        <v>Geen vertragingen of showstoppers</v>
      </c>
      <c r="W135" s="35" t="str">
        <v>Geen vertragingen of showstoppers</v>
      </c>
      <c r="X135" s="35" t="str">
        <v>Geen vertragingen of showstoppers</v>
      </c>
      <c r="Y135" s="35" t="str">
        <v>Geen vertragingen of showstoppers</v>
      </c>
      <c r="Z135" s="35" t="str">
        <v>Geen vertragingen of showstoppers</v>
      </c>
      <c r="AA135" s="35" t="str">
        <v>Geen vertragingen of showstoppers</v>
      </c>
      <c r="AB135" s="35" t="str">
        <v>Geen vertragingen of showstoppers</v>
      </c>
      <c r="AC135" s="35" t="str">
        <v>Geen vertragingen of showstoppers</v>
      </c>
      <c r="AD135" s="35" t="str">
        <v>Geen vertragingen of showstoppers</v>
      </c>
      <c r="AE135" s="37" t="str">
        <v>Geen vertragingen of showstoppers</v>
      </c>
      <c r="AF135" s="35" t="str">
        <v>Geen vertragingen of showstoppers</v>
      </c>
    </row>
    <row r="136" customFormat="false" ht="15" hidden="false" customHeight="false" outlineLevel="0" collapsed="false">
      <c r="A136" s="0" t="str">
        <v>Geen vertragingen of showstoppers</v>
      </c>
      <c r="B136" s="0" t="str">
        <v>Geen vertragingen of showstoppers</v>
      </c>
      <c r="C136" s="36" t="str">
        <v>Geen vertragingen of showstoppers</v>
      </c>
      <c r="D136" s="35" t="str">
        <v>Geen vertragingen of showstoppers</v>
      </c>
      <c r="E136" s="35" t="str">
        <v>Geen vertragingen of showstoppers</v>
      </c>
      <c r="F136" s="35" t="str">
        <v>Geen vertragingen of showstoppers</v>
      </c>
      <c r="G136" s="35" t="str">
        <v>Geen vertragingen of showstoppers</v>
      </c>
      <c r="H136" s="35" t="str">
        <v>Geen vertragingen of showstoppers</v>
      </c>
      <c r="I136" s="35" t="str">
        <v>Geen vertragingen of showstoppers</v>
      </c>
      <c r="J136" s="35" t="str">
        <v>Geen vertragingen of showstoppers</v>
      </c>
      <c r="K136" s="35" t="str">
        <v>Geen vertragingen of showstoppers</v>
      </c>
      <c r="L136" s="35" t="str">
        <v>Geen vertragingen of showstoppers</v>
      </c>
      <c r="M136" s="35" t="str">
        <v>Geen vertragingen of showstoppers</v>
      </c>
      <c r="N136" s="35" t="str">
        <v>Geen vertragingen of showstoppers</v>
      </c>
      <c r="O136" s="35" t="str">
        <v>Geen vertragingen of showstoppers</v>
      </c>
      <c r="P136" s="35" t="str">
        <v>Geen vertragingen of showstoppers</v>
      </c>
      <c r="Q136" s="36" t="str">
        <v>Geen vertragingen of showstoppers</v>
      </c>
      <c r="R136" s="36" t="str">
        <v>Geen vertragingen of showstoppers</v>
      </c>
      <c r="S136" s="36" t="str">
        <v>Geen vertragingen of showstoppers</v>
      </c>
      <c r="T136" s="36" t="str">
        <v>Geen vertragingen of showstoppers</v>
      </c>
      <c r="U136" s="36" t="str">
        <v>Geen vertragingen of showstoppers</v>
      </c>
      <c r="V136" s="36" t="str">
        <v>Geen vertragingen of showstoppers</v>
      </c>
      <c r="W136" s="35" t="str">
        <v>Geen vertragingen of showstoppers</v>
      </c>
      <c r="X136" s="35" t="str">
        <v>Geen vertragingen of showstoppers</v>
      </c>
      <c r="Y136" s="35" t="str">
        <v>Geen vertragingen of showstoppers</v>
      </c>
      <c r="Z136" s="35" t="str">
        <v>Geen vertragingen of showstoppers</v>
      </c>
      <c r="AA136" s="35" t="str">
        <v>Geen vertragingen of showstoppers</v>
      </c>
      <c r="AB136" s="35" t="str">
        <v>Geen vertragingen of showstoppers</v>
      </c>
      <c r="AC136" s="35" t="str">
        <v>Geen vertragingen of showstoppers</v>
      </c>
      <c r="AD136" s="35" t="str">
        <v>Geen vertragingen of showstoppers</v>
      </c>
      <c r="AE136" s="37" t="str">
        <v>Geen vertragingen of showstoppers</v>
      </c>
      <c r="AF136" s="35" t="str">
        <v>Geen vertragingen of showstoppers</v>
      </c>
    </row>
    <row r="137" customFormat="false" ht="15" hidden="false" customHeight="false" outlineLevel="0" collapsed="false">
      <c r="A137" s="0" t="str">
        <v>Geen vertragingen of showstoppers</v>
      </c>
      <c r="B137" s="0" t="str">
        <v>Geen vertragingen of showstoppers</v>
      </c>
      <c r="C137" s="36" t="str">
        <v>Geen vertragingen of showstoppers</v>
      </c>
      <c r="D137" s="35" t="str">
        <v>Geen vertragingen of showstoppers</v>
      </c>
      <c r="E137" s="35" t="str">
        <v>Geen vertragingen of showstoppers</v>
      </c>
      <c r="F137" s="35" t="str">
        <v>Geen vertragingen of showstoppers</v>
      </c>
      <c r="G137" s="35" t="str">
        <v>Geen vertragingen of showstoppers</v>
      </c>
      <c r="H137" s="35" t="str">
        <v>Geen vertragingen of showstoppers</v>
      </c>
      <c r="I137" s="35" t="str">
        <v>Geen vertragingen of showstoppers</v>
      </c>
      <c r="J137" s="35" t="str">
        <v>Geen vertragingen of showstoppers</v>
      </c>
      <c r="K137" s="35" t="str">
        <v>Geen vertragingen of showstoppers</v>
      </c>
      <c r="L137" s="35" t="str">
        <v>Geen vertragingen of showstoppers</v>
      </c>
      <c r="M137" s="35" t="str">
        <v>Geen vertragingen of showstoppers</v>
      </c>
      <c r="N137" s="35" t="str">
        <v>Geen vertragingen of showstoppers</v>
      </c>
      <c r="O137" s="35" t="str">
        <v>Geen vertragingen of showstoppers</v>
      </c>
      <c r="P137" s="35" t="str">
        <v>Geen vertragingen of showstoppers</v>
      </c>
      <c r="Q137" s="36" t="str">
        <v>Geen vertragingen of showstoppers</v>
      </c>
      <c r="R137" s="36" t="str">
        <v>Geen vertragingen of showstoppers</v>
      </c>
      <c r="S137" s="36" t="str">
        <v>Geen vertragingen of showstoppers</v>
      </c>
      <c r="T137" s="36" t="str">
        <v>Geen vertragingen of showstoppers</v>
      </c>
      <c r="U137" s="36" t="str">
        <v>Geen vertragingen of showstoppers</v>
      </c>
      <c r="V137" s="36" t="str">
        <v>Geen vertragingen of showstoppers</v>
      </c>
      <c r="W137" s="35" t="str">
        <v>Geen vertragingen of showstoppers</v>
      </c>
      <c r="X137" s="35" t="str">
        <v>Geen vertragingen of showstoppers</v>
      </c>
      <c r="Y137" s="35" t="str">
        <v>Geen vertragingen of showstoppers</v>
      </c>
      <c r="Z137" s="35" t="str">
        <v>Geen vertragingen of showstoppers</v>
      </c>
      <c r="AA137" s="35" t="str">
        <v>Geen vertragingen of showstoppers</v>
      </c>
      <c r="AB137" s="35" t="str">
        <v>Geen vertragingen of showstoppers</v>
      </c>
      <c r="AC137" s="35" t="str">
        <v>Geen vertragingen of showstoppers</v>
      </c>
      <c r="AD137" s="35" t="str">
        <v>Geen vertragingen of showstoppers</v>
      </c>
      <c r="AE137" s="37" t="str">
        <v>Geen vertragingen of showstoppers</v>
      </c>
      <c r="AF137" s="35" t="str">
        <v>Geen vertragingen of showstoppers</v>
      </c>
    </row>
    <row r="138" customFormat="false" ht="15" hidden="false" customHeight="false" outlineLevel="0" collapsed="false">
      <c r="A138" s="0" t="str">
        <v>Geen vertragingen of showstoppers</v>
      </c>
      <c r="B138" s="0" t="str">
        <v>Geen vertragingen of showstoppers</v>
      </c>
      <c r="C138" s="36" t="str">
        <v>Geen vertragingen of showstoppers</v>
      </c>
      <c r="D138" s="35" t="str">
        <v>Geen vertragingen of showstoppers</v>
      </c>
      <c r="E138" s="35" t="str">
        <v>Geen vertragingen of showstoppers</v>
      </c>
      <c r="F138" s="35" t="str">
        <v>Geen vertragingen of showstoppers</v>
      </c>
      <c r="G138" s="35" t="str">
        <v>Geen vertragingen of showstoppers</v>
      </c>
      <c r="H138" s="35" t="str">
        <v>Geen vertragingen of showstoppers</v>
      </c>
      <c r="I138" s="35" t="str">
        <v>Geen vertragingen of showstoppers</v>
      </c>
      <c r="J138" s="35" t="str">
        <v>Geen vertragingen of showstoppers</v>
      </c>
      <c r="K138" s="35" t="str">
        <v>Geen vertragingen of showstoppers</v>
      </c>
      <c r="L138" s="35" t="str">
        <v>Geen vertragingen of showstoppers</v>
      </c>
      <c r="M138" s="35" t="str">
        <v>Geen vertragingen of showstoppers</v>
      </c>
      <c r="N138" s="35" t="str">
        <v>Geen vertragingen of showstoppers</v>
      </c>
      <c r="O138" s="35" t="str">
        <v>Geen vertragingen of showstoppers</v>
      </c>
      <c r="P138" s="35" t="str">
        <v>Geen vertragingen of showstoppers</v>
      </c>
      <c r="Q138" s="36" t="str">
        <v>Geen vertragingen of showstoppers</v>
      </c>
      <c r="R138" s="36" t="str">
        <v>Geen vertragingen of showstoppers</v>
      </c>
      <c r="S138" s="36" t="str">
        <v>Geen vertragingen of showstoppers</v>
      </c>
      <c r="T138" s="36" t="str">
        <v>Geen vertragingen of showstoppers</v>
      </c>
      <c r="U138" s="36" t="str">
        <v>Geen vertragingen of showstoppers</v>
      </c>
      <c r="V138" s="36" t="str">
        <v>Geen vertragingen of showstoppers</v>
      </c>
      <c r="W138" s="35" t="str">
        <v>Geen vertragingen of showstoppers</v>
      </c>
      <c r="X138" s="35" t="str">
        <v>Geen vertragingen of showstoppers</v>
      </c>
      <c r="Y138" s="35" t="str">
        <v>Geen vertragingen of showstoppers</v>
      </c>
      <c r="Z138" s="35" t="str">
        <v>Geen vertragingen of showstoppers</v>
      </c>
      <c r="AA138" s="35" t="str">
        <v>Geen vertragingen of showstoppers</v>
      </c>
      <c r="AB138" s="35" t="str">
        <v>Geen vertragingen of showstoppers</v>
      </c>
      <c r="AC138" s="35" t="str">
        <v>Geen vertragingen of showstoppers</v>
      </c>
      <c r="AD138" s="35" t="str">
        <v>Geen vertragingen of showstoppers</v>
      </c>
      <c r="AE138" s="37" t="str">
        <v>Geen vertragingen of showstoppers</v>
      </c>
      <c r="AF138" s="35" t="str">
        <v>Geen vertragingen of showstoppers</v>
      </c>
    </row>
    <row r="139" customFormat="false" ht="15" hidden="false" customHeight="false" outlineLevel="0" collapsed="false">
      <c r="A139" s="0" t="str">
        <v>Geen vertragingen of showstoppers</v>
      </c>
      <c r="B139" s="0" t="str">
        <v>Geen vertragingen of showstoppers</v>
      </c>
      <c r="C139" s="36" t="str">
        <v>Geen vertragingen of showstoppers</v>
      </c>
      <c r="D139" s="35" t="str">
        <v>Geen vertragingen of showstoppers</v>
      </c>
      <c r="E139" s="35" t="str">
        <v>Geen vertragingen of showstoppers</v>
      </c>
      <c r="F139" s="35" t="str">
        <v>Geen vertragingen of showstoppers</v>
      </c>
      <c r="G139" s="35" t="str">
        <v>Geen vertragingen of showstoppers</v>
      </c>
      <c r="H139" s="35" t="str">
        <v>Geen vertragingen of showstoppers</v>
      </c>
      <c r="I139" s="35" t="str">
        <v>Geen vertragingen of showstoppers</v>
      </c>
      <c r="J139" s="35" t="str">
        <v>Geen vertragingen of showstoppers</v>
      </c>
      <c r="K139" s="35" t="str">
        <v>Geen vertragingen of showstoppers</v>
      </c>
      <c r="L139" s="35" t="str">
        <v>Geen vertragingen of showstoppers</v>
      </c>
      <c r="M139" s="35" t="str">
        <v>Geen vertragingen of showstoppers</v>
      </c>
      <c r="N139" s="35" t="str">
        <v>Geen vertragingen of showstoppers</v>
      </c>
      <c r="O139" s="35" t="str">
        <v>Geen vertragingen of showstoppers</v>
      </c>
      <c r="P139" s="35" t="str">
        <v>Geen vertragingen of showstoppers</v>
      </c>
      <c r="Q139" s="36" t="str">
        <v>Geen vertragingen of showstoppers</v>
      </c>
      <c r="R139" s="36" t="str">
        <v>Geen vertragingen of showstoppers</v>
      </c>
      <c r="S139" s="36" t="str">
        <v>Geen vertragingen of showstoppers</v>
      </c>
      <c r="T139" s="36" t="str">
        <v>Geen vertragingen of showstoppers</v>
      </c>
      <c r="U139" s="36" t="str">
        <v>Geen vertragingen of showstoppers</v>
      </c>
      <c r="V139" s="36" t="str">
        <v>Geen vertragingen of showstoppers</v>
      </c>
      <c r="W139" s="35" t="str">
        <v>Geen vertragingen of showstoppers</v>
      </c>
      <c r="X139" s="35" t="str">
        <v>Geen vertragingen of showstoppers</v>
      </c>
      <c r="Y139" s="35" t="str">
        <v>Geen vertragingen of showstoppers</v>
      </c>
      <c r="Z139" s="35" t="str">
        <v>Geen vertragingen of showstoppers</v>
      </c>
      <c r="AA139" s="35" t="str">
        <v>Geen vertragingen of showstoppers</v>
      </c>
      <c r="AB139" s="35" t="str">
        <v>Geen vertragingen of showstoppers</v>
      </c>
      <c r="AC139" s="35" t="str">
        <v>Geen vertragingen of showstoppers</v>
      </c>
      <c r="AD139" s="35" t="str">
        <v>Geen vertragingen of showstoppers</v>
      </c>
      <c r="AE139" s="37" t="str">
        <v>Geen vertragingen of showstoppers</v>
      </c>
      <c r="AF139" s="35" t="str">
        <v>Geen vertragingen of showstoppers</v>
      </c>
    </row>
    <row r="140" customFormat="false" ht="15" hidden="false" customHeight="false" outlineLevel="0" collapsed="false">
      <c r="A140" s="0" t="str">
        <v>Geen vertragingen of showstoppers</v>
      </c>
      <c r="B140" s="0" t="str">
        <v>Geen vertragingen of showstoppers</v>
      </c>
      <c r="C140" s="36" t="str">
        <v>Geen vertragingen of showstoppers</v>
      </c>
      <c r="D140" s="35" t="str">
        <v>Geen vertragingen of showstoppers</v>
      </c>
      <c r="E140" s="35" t="str">
        <v>Geen vertragingen of showstoppers</v>
      </c>
      <c r="F140" s="35" t="str">
        <v>Geen vertragingen of showstoppers</v>
      </c>
      <c r="G140" s="35" t="str">
        <v>Geen vertragingen of showstoppers</v>
      </c>
      <c r="H140" s="35" t="str">
        <v>Geen vertragingen of showstoppers</v>
      </c>
      <c r="I140" s="35" t="str">
        <v>Geen vertragingen of showstoppers</v>
      </c>
      <c r="J140" s="35" t="str">
        <v>Geen vertragingen of showstoppers</v>
      </c>
      <c r="K140" s="35" t="str">
        <v>Geen vertragingen of showstoppers</v>
      </c>
      <c r="L140" s="35" t="str">
        <v>Geen vertragingen of showstoppers</v>
      </c>
      <c r="M140" s="35" t="str">
        <v>Geen vertragingen of showstoppers</v>
      </c>
      <c r="N140" s="35" t="str">
        <v>Geen vertragingen of showstoppers</v>
      </c>
      <c r="O140" s="35" t="str">
        <v>Geen vertragingen of showstoppers</v>
      </c>
      <c r="P140" s="35" t="str">
        <v>Geen vertragingen of showstoppers</v>
      </c>
      <c r="Q140" s="36" t="str">
        <v>Geen vertragingen of showstoppers</v>
      </c>
      <c r="R140" s="36" t="str">
        <v>Geen vertragingen of showstoppers</v>
      </c>
      <c r="S140" s="36" t="str">
        <v>Geen vertragingen of showstoppers</v>
      </c>
      <c r="T140" s="36" t="str">
        <v>Geen vertragingen of showstoppers</v>
      </c>
      <c r="U140" s="36" t="str">
        <v>Geen vertragingen of showstoppers</v>
      </c>
      <c r="V140" s="36" t="str">
        <v>Geen vertragingen of showstoppers</v>
      </c>
      <c r="W140" s="35" t="str">
        <v>Geen vertragingen of showstoppers</v>
      </c>
      <c r="X140" s="35" t="str">
        <v>Geen vertragingen of showstoppers</v>
      </c>
      <c r="Y140" s="35" t="str">
        <v>Geen vertragingen of showstoppers</v>
      </c>
      <c r="Z140" s="35" t="str">
        <v>Geen vertragingen of showstoppers</v>
      </c>
      <c r="AA140" s="35" t="str">
        <v>Geen vertragingen of showstoppers</v>
      </c>
      <c r="AB140" s="35" t="str">
        <v>Geen vertragingen of showstoppers</v>
      </c>
      <c r="AC140" s="35" t="str">
        <v>Geen vertragingen of showstoppers</v>
      </c>
      <c r="AD140" s="35" t="str">
        <v>Geen vertragingen of showstoppers</v>
      </c>
      <c r="AE140" s="37" t="str">
        <v>Geen vertragingen of showstoppers</v>
      </c>
      <c r="AF140" s="35" t="str">
        <v>Geen vertragingen of showstoppers</v>
      </c>
    </row>
    <row r="141" customFormat="false" ht="15" hidden="false" customHeight="false" outlineLevel="0" collapsed="false">
      <c r="A141" s="0" t="str">
        <v>Geen vertragingen of showstoppers</v>
      </c>
      <c r="B141" s="0" t="str">
        <v>Geen vertragingen of showstoppers</v>
      </c>
      <c r="C141" s="36" t="str">
        <v>Geen vertragingen of showstoppers</v>
      </c>
      <c r="D141" s="35" t="str">
        <v>Geen vertragingen of showstoppers</v>
      </c>
      <c r="E141" s="35" t="str">
        <v>Geen vertragingen of showstoppers</v>
      </c>
      <c r="F141" s="35" t="str">
        <v>Geen vertragingen of showstoppers</v>
      </c>
      <c r="G141" s="35" t="str">
        <v>Geen vertragingen of showstoppers</v>
      </c>
      <c r="H141" s="35" t="str">
        <v>Geen vertragingen of showstoppers</v>
      </c>
      <c r="I141" s="35" t="str">
        <v>Geen vertragingen of showstoppers</v>
      </c>
      <c r="J141" s="35" t="str">
        <v>Geen vertragingen of showstoppers</v>
      </c>
      <c r="K141" s="35" t="str">
        <v>Geen vertragingen of showstoppers</v>
      </c>
      <c r="L141" s="35" t="str">
        <v>Geen vertragingen of showstoppers</v>
      </c>
      <c r="M141" s="35" t="str">
        <v>Geen vertragingen of showstoppers</v>
      </c>
      <c r="N141" s="35" t="str">
        <v>Geen vertragingen of showstoppers</v>
      </c>
      <c r="O141" s="35" t="str">
        <v>Geen vertragingen of showstoppers</v>
      </c>
      <c r="P141" s="35" t="str">
        <v>Geen vertragingen of showstoppers</v>
      </c>
      <c r="Q141" s="36" t="str">
        <v>Geen vertragingen of showstoppers</v>
      </c>
      <c r="R141" s="36" t="str">
        <v>Geen vertragingen of showstoppers</v>
      </c>
      <c r="S141" s="36" t="str">
        <v>Geen vertragingen of showstoppers</v>
      </c>
      <c r="T141" s="36" t="str">
        <v>Geen vertragingen of showstoppers</v>
      </c>
      <c r="U141" s="36" t="str">
        <v>Geen vertragingen of showstoppers</v>
      </c>
      <c r="V141" s="36" t="str">
        <v>Geen vertragingen of showstoppers</v>
      </c>
      <c r="W141" s="35" t="str">
        <v>Geen vertragingen of showstoppers</v>
      </c>
      <c r="X141" s="35" t="str">
        <v>Geen vertragingen of showstoppers</v>
      </c>
      <c r="Y141" s="35" t="str">
        <v>Geen vertragingen of showstoppers</v>
      </c>
      <c r="Z141" s="35" t="str">
        <v>Geen vertragingen of showstoppers</v>
      </c>
      <c r="AA141" s="35" t="str">
        <v>Geen vertragingen of showstoppers</v>
      </c>
      <c r="AB141" s="35" t="str">
        <v>Geen vertragingen of showstoppers</v>
      </c>
      <c r="AC141" s="35" t="str">
        <v>Geen vertragingen of showstoppers</v>
      </c>
      <c r="AD141" s="35" t="str">
        <v>Geen vertragingen of showstoppers</v>
      </c>
      <c r="AE141" s="37" t="str">
        <v>Geen vertragingen of showstoppers</v>
      </c>
      <c r="AF141" s="35" t="str">
        <v>Geen vertragingen of showstoppers</v>
      </c>
    </row>
    <row r="142" customFormat="false" ht="15" hidden="false" customHeight="false" outlineLevel="0" collapsed="false">
      <c r="A142" s="0" t="str">
        <v>Geen vertragingen of showstoppers</v>
      </c>
      <c r="B142" s="0" t="str">
        <v>Geen vertragingen of showstoppers</v>
      </c>
      <c r="C142" s="36" t="str">
        <v>Geen vertragingen of showstoppers</v>
      </c>
      <c r="D142" s="35" t="str">
        <v>Geen vertragingen of showstoppers</v>
      </c>
      <c r="E142" s="35" t="str">
        <v>Geen vertragingen of showstoppers</v>
      </c>
      <c r="F142" s="35" t="str">
        <v>Geen vertragingen of showstoppers</v>
      </c>
      <c r="G142" s="35" t="str">
        <v>Geen vertragingen of showstoppers</v>
      </c>
      <c r="H142" s="35" t="str">
        <v>Geen vertragingen of showstoppers</v>
      </c>
      <c r="I142" s="35" t="str">
        <v>Geen vertragingen of showstoppers</v>
      </c>
      <c r="J142" s="35" t="str">
        <v>Geen vertragingen of showstoppers</v>
      </c>
      <c r="K142" s="35" t="str">
        <v>Geen vertragingen of showstoppers</v>
      </c>
      <c r="L142" s="35" t="str">
        <v>Geen vertragingen of showstoppers</v>
      </c>
      <c r="M142" s="35" t="str">
        <v>Geen vertragingen of showstoppers</v>
      </c>
      <c r="N142" s="35" t="str">
        <v>Geen vertragingen of showstoppers</v>
      </c>
      <c r="O142" s="35" t="str">
        <v>Geen vertragingen of showstoppers</v>
      </c>
      <c r="P142" s="35" t="str">
        <v>Geen vertragingen of showstoppers</v>
      </c>
      <c r="Q142" s="36" t="str">
        <v>Geen vertragingen of showstoppers</v>
      </c>
      <c r="R142" s="36" t="str">
        <v>Geen vertragingen of showstoppers</v>
      </c>
      <c r="S142" s="36" t="str">
        <v>Geen vertragingen of showstoppers</v>
      </c>
      <c r="T142" s="36" t="str">
        <v>Geen vertragingen of showstoppers</v>
      </c>
      <c r="U142" s="36" t="str">
        <v>Geen vertragingen of showstoppers</v>
      </c>
      <c r="V142" s="36" t="str">
        <v>Geen vertragingen of showstoppers</v>
      </c>
      <c r="W142" s="35" t="str">
        <v>Geen vertragingen of showstoppers</v>
      </c>
      <c r="X142" s="35" t="str">
        <v>Geen vertragingen of showstoppers</v>
      </c>
      <c r="Y142" s="35" t="str">
        <v>Geen vertragingen of showstoppers</v>
      </c>
      <c r="Z142" s="35" t="str">
        <v>Geen vertragingen of showstoppers</v>
      </c>
      <c r="AA142" s="35" t="str">
        <v>Geen vertragingen of showstoppers</v>
      </c>
      <c r="AB142" s="35" t="str">
        <v>Geen vertragingen of showstoppers</v>
      </c>
      <c r="AC142" s="35" t="str">
        <v>Geen vertragingen of showstoppers</v>
      </c>
      <c r="AD142" s="35" t="str">
        <v>Geen vertragingen of showstoppers</v>
      </c>
      <c r="AE142" s="37" t="str">
        <v>Geen vertragingen of showstoppers</v>
      </c>
      <c r="AF142" s="35" t="str">
        <v>Geen vertragingen of showstoppers</v>
      </c>
    </row>
    <row r="143" customFormat="false" ht="15" hidden="false" customHeight="false" outlineLevel="0" collapsed="false">
      <c r="A143" s="0" t="str">
        <v>Geen vertragingen of showstoppers</v>
      </c>
      <c r="B143" s="0" t="str">
        <v>Geen vertragingen of showstoppers</v>
      </c>
      <c r="C143" s="36" t="str">
        <v>Geen vertragingen of showstoppers</v>
      </c>
      <c r="D143" s="35" t="str">
        <v>Geen vertragingen of showstoppers</v>
      </c>
      <c r="E143" s="35" t="str">
        <v>Geen vertragingen of showstoppers</v>
      </c>
      <c r="F143" s="35" t="str">
        <v>Geen vertragingen of showstoppers</v>
      </c>
      <c r="G143" s="35" t="str">
        <v>Geen vertragingen of showstoppers</v>
      </c>
      <c r="H143" s="35" t="str">
        <v>Geen vertragingen of showstoppers</v>
      </c>
      <c r="I143" s="35" t="str">
        <v>Geen vertragingen of showstoppers</v>
      </c>
      <c r="J143" s="35" t="str">
        <v>Geen vertragingen of showstoppers</v>
      </c>
      <c r="K143" s="35" t="str">
        <v>Geen vertragingen of showstoppers</v>
      </c>
      <c r="L143" s="35" t="str">
        <v>Geen vertragingen of showstoppers</v>
      </c>
      <c r="M143" s="35" t="str">
        <v>Geen vertragingen of showstoppers</v>
      </c>
      <c r="N143" s="35" t="str">
        <v>Geen vertragingen of showstoppers</v>
      </c>
      <c r="O143" s="35" t="str">
        <v>Geen vertragingen of showstoppers</v>
      </c>
      <c r="P143" s="35" t="str">
        <v>Geen vertragingen of showstoppers</v>
      </c>
      <c r="Q143" s="36" t="str">
        <v>Geen vertragingen of showstoppers</v>
      </c>
      <c r="R143" s="36" t="str">
        <v>Geen vertragingen of showstoppers</v>
      </c>
      <c r="S143" s="36" t="str">
        <v>Geen vertragingen of showstoppers</v>
      </c>
      <c r="T143" s="36" t="str">
        <v>Geen vertragingen of showstoppers</v>
      </c>
      <c r="U143" s="36" t="str">
        <v>Geen vertragingen of showstoppers</v>
      </c>
      <c r="V143" s="36" t="str">
        <v>Geen vertragingen of showstoppers</v>
      </c>
      <c r="W143" s="35" t="str">
        <v>Geen vertragingen of showstoppers</v>
      </c>
      <c r="X143" s="35" t="str">
        <v>Geen vertragingen of showstoppers</v>
      </c>
      <c r="Y143" s="35" t="str">
        <v>Geen vertragingen of showstoppers</v>
      </c>
      <c r="Z143" s="35" t="str">
        <v>Geen vertragingen of showstoppers</v>
      </c>
      <c r="AA143" s="35" t="str">
        <v>Geen vertragingen of showstoppers</v>
      </c>
      <c r="AB143" s="35" t="str">
        <v>Geen vertragingen of showstoppers</v>
      </c>
      <c r="AC143" s="35" t="str">
        <v>Geen vertragingen of showstoppers</v>
      </c>
      <c r="AD143" s="35" t="str">
        <v>Geen vertragingen of showstoppers</v>
      </c>
      <c r="AE143" s="37" t="str">
        <v>Geen vertragingen of showstoppers</v>
      </c>
      <c r="AF143" s="35" t="str">
        <v>Geen vertragingen of showstoppers</v>
      </c>
    </row>
    <row r="144" customFormat="false" ht="15" hidden="false" customHeight="false" outlineLevel="0" collapsed="false">
      <c r="A144" s="0" t="str">
        <v>Geen vertragingen of showstoppers</v>
      </c>
      <c r="B144" s="0" t="str">
        <v>Geen vertragingen of showstoppers</v>
      </c>
      <c r="C144" s="36" t="str">
        <v>Geen vertragingen of showstoppers</v>
      </c>
      <c r="D144" s="35" t="str">
        <v>Geen vertragingen of showstoppers</v>
      </c>
      <c r="E144" s="35" t="str">
        <v>Geen vertragingen of showstoppers</v>
      </c>
      <c r="F144" s="35" t="str">
        <v>Geen vertragingen of showstoppers</v>
      </c>
      <c r="G144" s="35" t="str">
        <v>Geen vertragingen of showstoppers</v>
      </c>
      <c r="H144" s="35" t="str">
        <v>Geen vertragingen of showstoppers</v>
      </c>
      <c r="I144" s="35" t="str">
        <v>Geen vertragingen of showstoppers</v>
      </c>
      <c r="J144" s="35" t="str">
        <v>Geen vertragingen of showstoppers</v>
      </c>
      <c r="K144" s="35" t="str">
        <v>Geen vertragingen of showstoppers</v>
      </c>
      <c r="L144" s="35" t="str">
        <v>Geen vertragingen of showstoppers</v>
      </c>
      <c r="M144" s="35" t="str">
        <v>Geen vertragingen of showstoppers</v>
      </c>
      <c r="N144" s="35" t="str">
        <v>Geen vertragingen of showstoppers</v>
      </c>
      <c r="O144" s="35" t="str">
        <v>Geen vertragingen of showstoppers</v>
      </c>
      <c r="P144" s="35" t="str">
        <v>Geen vertragingen of showstoppers</v>
      </c>
      <c r="Q144" s="36" t="str">
        <v>Geen vertragingen of showstoppers</v>
      </c>
      <c r="R144" s="36" t="str">
        <v>Geen vertragingen of showstoppers</v>
      </c>
      <c r="S144" s="36" t="str">
        <v>Geen vertragingen of showstoppers</v>
      </c>
      <c r="T144" s="36" t="str">
        <v>Geen vertragingen of showstoppers</v>
      </c>
      <c r="U144" s="36" t="str">
        <v>Geen vertragingen of showstoppers</v>
      </c>
      <c r="V144" s="36" t="str">
        <v>Geen vertragingen of showstoppers</v>
      </c>
      <c r="W144" s="35" t="str">
        <v>Geen vertragingen of showstoppers</v>
      </c>
      <c r="X144" s="35" t="str">
        <v>Geen vertragingen of showstoppers</v>
      </c>
      <c r="Y144" s="35" t="str">
        <v>Geen vertragingen of showstoppers</v>
      </c>
      <c r="Z144" s="35" t="str">
        <v>Geen vertragingen of showstoppers</v>
      </c>
      <c r="AA144" s="35" t="str">
        <v>Geen vertragingen of showstoppers</v>
      </c>
      <c r="AB144" s="35" t="str">
        <v>Geen vertragingen of showstoppers</v>
      </c>
      <c r="AC144" s="35" t="str">
        <v>Geen vertragingen of showstoppers</v>
      </c>
      <c r="AD144" s="35" t="str">
        <v>Geen vertragingen of showstoppers</v>
      </c>
      <c r="AE144" s="37" t="str">
        <v>Geen vertragingen of showstoppers</v>
      </c>
      <c r="AF144" s="35" t="str">
        <v>Geen vertragingen of showstoppers</v>
      </c>
    </row>
    <row r="145" customFormat="false" ht="15" hidden="false" customHeight="false" outlineLevel="0" collapsed="false">
      <c r="A145" s="0" t="str">
        <v>Geen vertragingen of showstoppers</v>
      </c>
      <c r="B145" s="0" t="str">
        <v>Geen vertragingen of showstoppers</v>
      </c>
      <c r="C145" s="36" t="str">
        <v>Geen vertragingen of showstoppers</v>
      </c>
      <c r="D145" s="35" t="str">
        <v>Geen vertragingen of showstoppers</v>
      </c>
      <c r="E145" s="35" t="str">
        <v>Geen vertragingen of showstoppers</v>
      </c>
      <c r="F145" s="35" t="str">
        <v>Geen vertragingen of showstoppers</v>
      </c>
      <c r="G145" s="35" t="str">
        <v>Geen vertragingen of showstoppers</v>
      </c>
      <c r="H145" s="35" t="str">
        <v>Geen vertragingen of showstoppers</v>
      </c>
      <c r="I145" s="35" t="str">
        <v>Geen vertragingen of showstoppers</v>
      </c>
      <c r="J145" s="35" t="str">
        <v>Geen vertragingen of showstoppers</v>
      </c>
      <c r="K145" s="35" t="str">
        <v>Geen vertragingen of showstoppers</v>
      </c>
      <c r="L145" s="35" t="str">
        <v>Geen vertragingen of showstoppers</v>
      </c>
      <c r="M145" s="35" t="str">
        <v>Geen vertragingen of showstoppers</v>
      </c>
      <c r="N145" s="35" t="str">
        <v>Geen vertragingen of showstoppers</v>
      </c>
      <c r="O145" s="35" t="str">
        <v>Geen vertragingen of showstoppers</v>
      </c>
      <c r="P145" s="35" t="str">
        <v>Geen vertragingen of showstoppers</v>
      </c>
      <c r="Q145" s="36" t="str">
        <v>Geen vertragingen of showstoppers</v>
      </c>
      <c r="R145" s="36" t="str">
        <v>Geen vertragingen of showstoppers</v>
      </c>
      <c r="S145" s="36" t="str">
        <v>Geen vertragingen of showstoppers</v>
      </c>
      <c r="T145" s="36" t="str">
        <v>Geen vertragingen of showstoppers</v>
      </c>
      <c r="U145" s="36" t="str">
        <v>Geen vertragingen of showstoppers</v>
      </c>
      <c r="V145" s="36" t="str">
        <v>Geen vertragingen of showstoppers</v>
      </c>
      <c r="W145" s="35" t="str">
        <v>Geen vertragingen of showstoppers</v>
      </c>
      <c r="X145" s="35" t="str">
        <v>Geen vertragingen of showstoppers</v>
      </c>
      <c r="Y145" s="35" t="str">
        <v>Geen vertragingen of showstoppers</v>
      </c>
      <c r="Z145" s="35" t="str">
        <v>Geen vertragingen of showstoppers</v>
      </c>
      <c r="AA145" s="35" t="str">
        <v>Geen vertragingen of showstoppers</v>
      </c>
      <c r="AB145" s="35" t="str">
        <v>Geen vertragingen of showstoppers</v>
      </c>
      <c r="AC145" s="35" t="str">
        <v>Geen vertragingen of showstoppers</v>
      </c>
      <c r="AD145" s="35" t="str">
        <v>Geen vertragingen of showstoppers</v>
      </c>
      <c r="AE145" s="37" t="str">
        <v>Geen vertragingen of showstoppers</v>
      </c>
      <c r="AF145" s="35" t="str">
        <v>Geen vertragingen of showstoppers</v>
      </c>
    </row>
    <row r="146" customFormat="false" ht="15" hidden="false" customHeight="false" outlineLevel="0" collapsed="false">
      <c r="A146" s="0" t="str">
        <v>Geen vertragingen of showstoppers</v>
      </c>
      <c r="B146" s="0" t="str">
        <v>Geen vertragingen of showstoppers</v>
      </c>
      <c r="C146" s="36" t="str">
        <v>Geen vertragingen of showstoppers</v>
      </c>
      <c r="D146" s="35" t="str">
        <v>Geen vertragingen of showstoppers</v>
      </c>
      <c r="E146" s="35" t="str">
        <v>Geen vertragingen of showstoppers</v>
      </c>
      <c r="F146" s="35" t="str">
        <v>Geen vertragingen of showstoppers</v>
      </c>
      <c r="G146" s="35" t="str">
        <v>Geen vertragingen of showstoppers</v>
      </c>
      <c r="H146" s="35" t="str">
        <v>Geen vertragingen of showstoppers</v>
      </c>
      <c r="I146" s="35" t="str">
        <v>Geen vertragingen of showstoppers</v>
      </c>
      <c r="J146" s="35" t="str">
        <v>Geen vertragingen of showstoppers</v>
      </c>
      <c r="K146" s="35" t="str">
        <v>Geen vertragingen of showstoppers</v>
      </c>
      <c r="L146" s="35" t="str">
        <v>Geen vertragingen of showstoppers</v>
      </c>
      <c r="M146" s="35" t="str">
        <v>Geen vertragingen of showstoppers</v>
      </c>
      <c r="N146" s="35" t="str">
        <v>Geen vertragingen of showstoppers</v>
      </c>
      <c r="O146" s="35" t="str">
        <v>Geen vertragingen of showstoppers</v>
      </c>
      <c r="P146" s="35" t="str">
        <v>Geen vertragingen of showstoppers</v>
      </c>
      <c r="Q146" s="36" t="str">
        <v>Geen vertragingen of showstoppers</v>
      </c>
      <c r="R146" s="36" t="str">
        <v>Geen vertragingen of showstoppers</v>
      </c>
      <c r="S146" s="36" t="str">
        <v>Geen vertragingen of showstoppers</v>
      </c>
      <c r="T146" s="36" t="str">
        <v>Geen vertragingen of showstoppers</v>
      </c>
      <c r="U146" s="36" t="str">
        <v>Geen vertragingen of showstoppers</v>
      </c>
      <c r="V146" s="36" t="str">
        <v>Geen vertragingen of showstoppers</v>
      </c>
      <c r="W146" s="35" t="str">
        <v>Geen vertragingen of showstoppers</v>
      </c>
      <c r="X146" s="35" t="str">
        <v>Geen vertragingen of showstoppers</v>
      </c>
      <c r="Y146" s="35" t="str">
        <v>Geen vertragingen of showstoppers</v>
      </c>
      <c r="Z146" s="35" t="str">
        <v>Geen vertragingen of showstoppers</v>
      </c>
      <c r="AA146" s="35" t="str">
        <v>Geen vertragingen of showstoppers</v>
      </c>
      <c r="AB146" s="35" t="str">
        <v>Geen vertragingen of showstoppers</v>
      </c>
      <c r="AC146" s="35" t="str">
        <v>Geen vertragingen of showstoppers</v>
      </c>
      <c r="AD146" s="35" t="str">
        <v>Geen vertragingen of showstoppers</v>
      </c>
      <c r="AE146" s="37" t="str">
        <v>Geen vertragingen of showstoppers</v>
      </c>
      <c r="AF146" s="35" t="str">
        <v>Geen vertragingen of showstoppers</v>
      </c>
    </row>
    <row r="147" customFormat="false" ht="15" hidden="false" customHeight="false" outlineLevel="0" collapsed="false">
      <c r="A147" s="0" t="str">
        <v>Geen vertragingen of showstoppers</v>
      </c>
      <c r="B147" s="0" t="str">
        <v>Geen vertragingen of showstoppers</v>
      </c>
      <c r="C147" s="36" t="str">
        <v>Geen vertragingen of showstoppers</v>
      </c>
      <c r="D147" s="35" t="str">
        <v>Geen vertragingen of showstoppers</v>
      </c>
      <c r="E147" s="35" t="str">
        <v>Geen vertragingen of showstoppers</v>
      </c>
      <c r="F147" s="35" t="str">
        <v>Geen vertragingen of showstoppers</v>
      </c>
      <c r="G147" s="35" t="str">
        <v>Geen vertragingen of showstoppers</v>
      </c>
      <c r="H147" s="35" t="str">
        <v>Geen vertragingen of showstoppers</v>
      </c>
      <c r="I147" s="35" t="str">
        <v>Geen vertragingen of showstoppers</v>
      </c>
      <c r="J147" s="35" t="str">
        <v>Geen vertragingen of showstoppers</v>
      </c>
      <c r="K147" s="35" t="str">
        <v>Geen vertragingen of showstoppers</v>
      </c>
      <c r="L147" s="35" t="str">
        <v>Geen vertragingen of showstoppers</v>
      </c>
      <c r="M147" s="35" t="str">
        <v>Geen vertragingen of showstoppers</v>
      </c>
      <c r="N147" s="35" t="str">
        <v>Geen vertragingen of showstoppers</v>
      </c>
      <c r="O147" s="35" t="str">
        <v>Geen vertragingen of showstoppers</v>
      </c>
      <c r="P147" s="35" t="str">
        <v>Geen vertragingen of showstoppers</v>
      </c>
      <c r="Q147" s="36" t="str">
        <v>Geen vertragingen of showstoppers</v>
      </c>
      <c r="R147" s="36" t="str">
        <v>Geen vertragingen of showstoppers</v>
      </c>
      <c r="S147" s="36" t="str">
        <v>Geen vertragingen of showstoppers</v>
      </c>
      <c r="T147" s="36" t="str">
        <v>Geen vertragingen of showstoppers</v>
      </c>
      <c r="U147" s="36" t="str">
        <v>Geen vertragingen of showstoppers</v>
      </c>
      <c r="V147" s="36" t="str">
        <v>Geen vertragingen of showstoppers</v>
      </c>
      <c r="W147" s="35" t="str">
        <v>Geen vertragingen of showstoppers</v>
      </c>
      <c r="X147" s="35" t="str">
        <v>Geen vertragingen of showstoppers</v>
      </c>
      <c r="Y147" s="35" t="str">
        <v>Geen vertragingen of showstoppers</v>
      </c>
      <c r="Z147" s="35" t="str">
        <v>Geen vertragingen of showstoppers</v>
      </c>
      <c r="AA147" s="35" t="str">
        <v>Geen vertragingen of showstoppers</v>
      </c>
      <c r="AB147" s="35" t="str">
        <v>Geen vertragingen of showstoppers</v>
      </c>
      <c r="AC147" s="35" t="str">
        <v>Geen vertragingen of showstoppers</v>
      </c>
      <c r="AD147" s="35" t="str">
        <v>Geen vertragingen of showstoppers</v>
      </c>
      <c r="AE147" s="37" t="str">
        <v>Geen vertragingen of showstoppers</v>
      </c>
      <c r="AF147" s="35" t="str">
        <v>Geen vertragingen of showstoppers</v>
      </c>
    </row>
    <row r="148" customFormat="false" ht="15" hidden="false" customHeight="false" outlineLevel="0" collapsed="false">
      <c r="A148" s="0" t="str">
        <v>Geen vertragingen of showstoppers</v>
      </c>
      <c r="B148" s="0" t="str">
        <v>Geen vertragingen of showstoppers</v>
      </c>
      <c r="C148" s="36" t="str">
        <v>Geen vertragingen of showstoppers</v>
      </c>
      <c r="D148" s="35" t="str">
        <v>Geen vertragingen of showstoppers</v>
      </c>
      <c r="E148" s="35" t="str">
        <v>Geen vertragingen of showstoppers</v>
      </c>
      <c r="F148" s="35" t="str">
        <v>Geen vertragingen of showstoppers</v>
      </c>
      <c r="G148" s="35" t="str">
        <v>Geen vertragingen of showstoppers</v>
      </c>
      <c r="H148" s="35" t="str">
        <v>Geen vertragingen of showstoppers</v>
      </c>
      <c r="I148" s="35" t="str">
        <v>Geen vertragingen of showstoppers</v>
      </c>
      <c r="J148" s="35" t="str">
        <v>Geen vertragingen of showstoppers</v>
      </c>
      <c r="K148" s="35" t="str">
        <v>Geen vertragingen of showstoppers</v>
      </c>
      <c r="L148" s="35" t="str">
        <v>Geen vertragingen of showstoppers</v>
      </c>
      <c r="M148" s="35" t="str">
        <v>Geen vertragingen of showstoppers</v>
      </c>
      <c r="N148" s="35" t="str">
        <v>Geen vertragingen of showstoppers</v>
      </c>
      <c r="O148" s="35" t="str">
        <v>Geen vertragingen of showstoppers</v>
      </c>
      <c r="P148" s="35" t="str">
        <v>Geen vertragingen of showstoppers</v>
      </c>
      <c r="Q148" s="36" t="str">
        <v>Geen vertragingen of showstoppers</v>
      </c>
      <c r="R148" s="36" t="str">
        <v>Geen vertragingen of showstoppers</v>
      </c>
      <c r="S148" s="36" t="str">
        <v>Geen vertragingen of showstoppers</v>
      </c>
      <c r="T148" s="36" t="str">
        <v>Geen vertragingen of showstoppers</v>
      </c>
      <c r="U148" s="36" t="str">
        <v>Geen vertragingen of showstoppers</v>
      </c>
      <c r="V148" s="36" t="str">
        <v>Geen vertragingen of showstoppers</v>
      </c>
      <c r="W148" s="35" t="str">
        <v>Geen vertragingen of showstoppers</v>
      </c>
      <c r="X148" s="35" t="str">
        <v>Geen vertragingen of showstoppers</v>
      </c>
      <c r="Y148" s="35" t="str">
        <v>Geen vertragingen of showstoppers</v>
      </c>
      <c r="Z148" s="35" t="str">
        <v>Geen vertragingen of showstoppers</v>
      </c>
      <c r="AA148" s="35" t="str">
        <v>Geen vertragingen of showstoppers</v>
      </c>
      <c r="AB148" s="35" t="str">
        <v>Geen vertragingen of showstoppers</v>
      </c>
      <c r="AC148" s="35" t="str">
        <v>Geen vertragingen of showstoppers</v>
      </c>
      <c r="AD148" s="35" t="str">
        <v>Geen vertragingen of showstoppers</v>
      </c>
      <c r="AE148" s="37" t="str">
        <v>Geen vertragingen of showstoppers</v>
      </c>
      <c r="AF148" s="35" t="str">
        <v>Geen vertragingen of showstoppers</v>
      </c>
    </row>
    <row r="149" customFormat="false" ht="15" hidden="false" customHeight="false" outlineLevel="0" collapsed="false">
      <c r="A149" s="0" t="str">
        <v>Geen vertragingen of showstoppers</v>
      </c>
      <c r="B149" s="0" t="str">
        <v>Geen vertragingen of showstoppers</v>
      </c>
      <c r="C149" s="36" t="str">
        <v>Geen vertragingen of showstoppers</v>
      </c>
      <c r="D149" s="35" t="str">
        <v>Geen vertragingen of showstoppers</v>
      </c>
      <c r="E149" s="35" t="str">
        <v>Geen vertragingen of showstoppers</v>
      </c>
      <c r="F149" s="35" t="str">
        <v>Geen vertragingen of showstoppers</v>
      </c>
      <c r="G149" s="35" t="str">
        <v>Geen vertragingen of showstoppers</v>
      </c>
      <c r="H149" s="35" t="str">
        <v>Geen vertragingen of showstoppers</v>
      </c>
      <c r="I149" s="35" t="str">
        <v>Geen vertragingen of showstoppers</v>
      </c>
      <c r="J149" s="35" t="str">
        <v>Geen vertragingen of showstoppers</v>
      </c>
      <c r="K149" s="35" t="str">
        <v>Geen vertragingen of showstoppers</v>
      </c>
      <c r="L149" s="35" t="str">
        <v>Geen vertragingen of showstoppers</v>
      </c>
      <c r="M149" s="35" t="str">
        <v>Geen vertragingen of showstoppers</v>
      </c>
      <c r="N149" s="35" t="str">
        <v>Geen vertragingen of showstoppers</v>
      </c>
      <c r="O149" s="35" t="str">
        <v>Geen vertragingen of showstoppers</v>
      </c>
      <c r="P149" s="35" t="str">
        <v>Geen vertragingen of showstoppers</v>
      </c>
      <c r="Q149" s="36" t="str">
        <v>Geen vertragingen of showstoppers</v>
      </c>
      <c r="R149" s="36" t="str">
        <v>Geen vertragingen of showstoppers</v>
      </c>
      <c r="S149" s="36" t="str">
        <v>Geen vertragingen of showstoppers</v>
      </c>
      <c r="T149" s="36" t="str">
        <v>Geen vertragingen of showstoppers</v>
      </c>
      <c r="U149" s="36" t="str">
        <v>Geen vertragingen of showstoppers</v>
      </c>
      <c r="V149" s="36" t="str">
        <v>Geen vertragingen of showstoppers</v>
      </c>
      <c r="W149" s="35" t="str">
        <v>Geen vertragingen of showstoppers</v>
      </c>
      <c r="X149" s="35" t="str">
        <v>Geen vertragingen of showstoppers</v>
      </c>
      <c r="Y149" s="35" t="str">
        <v>Geen vertragingen of showstoppers</v>
      </c>
      <c r="Z149" s="35" t="str">
        <v>Geen vertragingen of showstoppers</v>
      </c>
      <c r="AA149" s="35" t="str">
        <v>Geen vertragingen of showstoppers</v>
      </c>
      <c r="AB149" s="35" t="str">
        <v>Geen vertragingen of showstoppers</v>
      </c>
      <c r="AC149" s="35" t="str">
        <v>Geen vertragingen of showstoppers</v>
      </c>
      <c r="AD149" s="35" t="str">
        <v>Geen vertragingen of showstoppers</v>
      </c>
      <c r="AE149" s="37" t="str">
        <v>Geen vertragingen of showstoppers</v>
      </c>
      <c r="AF149" s="35" t="str">
        <v>Geen vertragingen of showstoppers</v>
      </c>
    </row>
    <row r="150" customFormat="false" ht="15" hidden="false" customHeight="false" outlineLevel="0" collapsed="false">
      <c r="A150" s="0" t="str">
        <v>Geen vertragingen of showstoppers</v>
      </c>
      <c r="B150" s="0" t="str">
        <v>Geen vertragingen of showstoppers</v>
      </c>
      <c r="C150" s="36" t="str">
        <v>Geen vertragingen of showstoppers</v>
      </c>
      <c r="D150" s="35" t="str">
        <v>Geen vertragingen of showstoppers</v>
      </c>
      <c r="E150" s="35" t="str">
        <v>Geen vertragingen of showstoppers</v>
      </c>
      <c r="F150" s="35" t="str">
        <v>Geen vertragingen of showstoppers</v>
      </c>
      <c r="G150" s="35" t="str">
        <v>Geen vertragingen of showstoppers</v>
      </c>
      <c r="H150" s="35" t="str">
        <v>Geen vertragingen of showstoppers</v>
      </c>
      <c r="I150" s="35" t="str">
        <v>Geen vertragingen of showstoppers</v>
      </c>
      <c r="J150" s="35" t="str">
        <v>Geen vertragingen of showstoppers</v>
      </c>
      <c r="K150" s="35" t="str">
        <v>Geen vertragingen of showstoppers</v>
      </c>
      <c r="L150" s="35" t="str">
        <v>Geen vertragingen of showstoppers</v>
      </c>
      <c r="M150" s="35" t="str">
        <v>Geen vertragingen of showstoppers</v>
      </c>
      <c r="N150" s="35" t="str">
        <v>Geen vertragingen of showstoppers</v>
      </c>
      <c r="O150" s="35" t="str">
        <v>Geen vertragingen of showstoppers</v>
      </c>
      <c r="P150" s="35" t="str">
        <v>Geen vertragingen of showstoppers</v>
      </c>
      <c r="Q150" s="36" t="str">
        <v>Geen vertragingen of showstoppers</v>
      </c>
      <c r="R150" s="36" t="str">
        <v>Geen vertragingen of showstoppers</v>
      </c>
      <c r="S150" s="36" t="str">
        <v>Geen vertragingen of showstoppers</v>
      </c>
      <c r="T150" s="36" t="str">
        <v>Geen vertragingen of showstoppers</v>
      </c>
      <c r="U150" s="36" t="str">
        <v>Geen vertragingen of showstoppers</v>
      </c>
      <c r="V150" s="36" t="str">
        <v>Geen vertragingen of showstoppers</v>
      </c>
      <c r="W150" s="35" t="str">
        <v>Geen vertragingen of showstoppers</v>
      </c>
      <c r="X150" s="35" t="str">
        <v>Geen vertragingen of showstoppers</v>
      </c>
      <c r="Y150" s="35" t="str">
        <v>Geen vertragingen of showstoppers</v>
      </c>
      <c r="Z150" s="35" t="str">
        <v>Geen vertragingen of showstoppers</v>
      </c>
      <c r="AA150" s="35" t="str">
        <v>Geen vertragingen of showstoppers</v>
      </c>
      <c r="AB150" s="35" t="str">
        <v>Geen vertragingen of showstoppers</v>
      </c>
      <c r="AC150" s="35" t="str">
        <v>Geen vertragingen of showstoppers</v>
      </c>
      <c r="AD150" s="35" t="str">
        <v>Geen vertragingen of showstoppers</v>
      </c>
      <c r="AE150" s="37" t="str">
        <v>Geen vertragingen of showstoppers</v>
      </c>
      <c r="AF150" s="35" t="str">
        <v>Geen vertragingen of showstoppers</v>
      </c>
    </row>
    <row r="151" customFormat="false" ht="15" hidden="false" customHeight="false" outlineLevel="0" collapsed="false">
      <c r="A151" s="0" t="str">
        <v>Geen vertragingen of showstoppers</v>
      </c>
      <c r="B151" s="0" t="str">
        <v>Geen vertragingen of showstoppers</v>
      </c>
      <c r="C151" s="36" t="str">
        <v>Geen vertragingen of showstoppers</v>
      </c>
      <c r="D151" s="35" t="str">
        <v>Geen vertragingen of showstoppers</v>
      </c>
      <c r="E151" s="35" t="str">
        <v>Geen vertragingen of showstoppers</v>
      </c>
      <c r="F151" s="35" t="str">
        <v>Geen vertragingen of showstoppers</v>
      </c>
      <c r="G151" s="35" t="str">
        <v>Geen vertragingen of showstoppers</v>
      </c>
      <c r="H151" s="35" t="str">
        <v>Geen vertragingen of showstoppers</v>
      </c>
      <c r="I151" s="35" t="str">
        <v>Geen vertragingen of showstoppers</v>
      </c>
      <c r="J151" s="35" t="str">
        <v>Geen vertragingen of showstoppers</v>
      </c>
      <c r="K151" s="35" t="str">
        <v>Geen vertragingen of showstoppers</v>
      </c>
      <c r="L151" s="35" t="str">
        <v>Geen vertragingen of showstoppers</v>
      </c>
      <c r="M151" s="35" t="str">
        <v>Geen vertragingen of showstoppers</v>
      </c>
      <c r="N151" s="35" t="str">
        <v>Geen vertragingen of showstoppers</v>
      </c>
      <c r="O151" s="35" t="str">
        <v>Geen vertragingen of showstoppers</v>
      </c>
      <c r="P151" s="35" t="str">
        <v>Geen vertragingen of showstoppers</v>
      </c>
      <c r="Q151" s="36" t="str">
        <v>Geen vertragingen of showstoppers</v>
      </c>
      <c r="R151" s="36" t="str">
        <v>Geen vertragingen of showstoppers</v>
      </c>
      <c r="S151" s="36" t="str">
        <v>Geen vertragingen of showstoppers</v>
      </c>
      <c r="T151" s="36" t="str">
        <v>Geen vertragingen of showstoppers</v>
      </c>
      <c r="U151" s="36" t="str">
        <v>Geen vertragingen of showstoppers</v>
      </c>
      <c r="V151" s="36" t="str">
        <v>Geen vertragingen of showstoppers</v>
      </c>
      <c r="W151" s="35" t="str">
        <v>Geen vertragingen of showstoppers</v>
      </c>
      <c r="X151" s="35" t="str">
        <v>Geen vertragingen of showstoppers</v>
      </c>
      <c r="Y151" s="35" t="str">
        <v>Geen vertragingen of showstoppers</v>
      </c>
      <c r="Z151" s="35" t="str">
        <v>Geen vertragingen of showstoppers</v>
      </c>
      <c r="AA151" s="35" t="str">
        <v>Geen vertragingen of showstoppers</v>
      </c>
      <c r="AB151" s="35" t="str">
        <v>Geen vertragingen of showstoppers</v>
      </c>
      <c r="AC151" s="35" t="str">
        <v>Geen vertragingen of showstoppers</v>
      </c>
      <c r="AD151" s="35" t="str">
        <v>Geen vertragingen of showstoppers</v>
      </c>
      <c r="AE151" s="37" t="str">
        <v>Geen vertragingen of showstoppers</v>
      </c>
      <c r="AF151" s="35" t="str">
        <v>Geen vertragingen of showstoppers</v>
      </c>
    </row>
    <row r="152" customFormat="false" ht="15" hidden="false" customHeight="false" outlineLevel="0" collapsed="false">
      <c r="A152" s="0" t="str">
        <v>Geen vertragingen of showstoppers</v>
      </c>
      <c r="B152" s="0" t="str">
        <v>Geen vertragingen of showstoppers</v>
      </c>
      <c r="C152" s="36" t="str">
        <v>Geen vertragingen of showstoppers</v>
      </c>
      <c r="D152" s="35" t="str">
        <v>Geen vertragingen of showstoppers</v>
      </c>
      <c r="E152" s="35" t="str">
        <v>Geen vertragingen of showstoppers</v>
      </c>
      <c r="F152" s="35" t="str">
        <v>Geen vertragingen of showstoppers</v>
      </c>
      <c r="G152" s="35" t="str">
        <v>Geen vertragingen of showstoppers</v>
      </c>
      <c r="H152" s="35" t="str">
        <v>Geen vertragingen of showstoppers</v>
      </c>
      <c r="I152" s="35" t="str">
        <v>Geen vertragingen of showstoppers</v>
      </c>
      <c r="J152" s="35" t="str">
        <v>Geen vertragingen of showstoppers</v>
      </c>
      <c r="K152" s="35" t="str">
        <v>Geen vertragingen of showstoppers</v>
      </c>
      <c r="L152" s="35" t="str">
        <v>Geen vertragingen of showstoppers</v>
      </c>
      <c r="M152" s="35" t="str">
        <v>Geen vertragingen of showstoppers</v>
      </c>
      <c r="N152" s="35" t="str">
        <v>Geen vertragingen of showstoppers</v>
      </c>
      <c r="O152" s="35" t="str">
        <v>Geen vertragingen of showstoppers</v>
      </c>
      <c r="P152" s="35" t="str">
        <v>Geen vertragingen of showstoppers</v>
      </c>
      <c r="Q152" s="36" t="str">
        <v>Geen vertragingen of showstoppers</v>
      </c>
      <c r="R152" s="36" t="str">
        <v>Geen vertragingen of showstoppers</v>
      </c>
      <c r="S152" s="36" t="str">
        <v>Geen vertragingen of showstoppers</v>
      </c>
      <c r="T152" s="36" t="str">
        <v>Geen vertragingen of showstoppers</v>
      </c>
      <c r="U152" s="36" t="str">
        <v>Geen vertragingen of showstoppers</v>
      </c>
      <c r="V152" s="36" t="str">
        <v>Geen vertragingen of showstoppers</v>
      </c>
      <c r="W152" s="35" t="str">
        <v>Geen vertragingen of showstoppers</v>
      </c>
      <c r="X152" s="35" t="str">
        <v>Geen vertragingen of showstoppers</v>
      </c>
      <c r="Y152" s="35" t="str">
        <v>Geen vertragingen of showstoppers</v>
      </c>
      <c r="Z152" s="35" t="str">
        <v>Geen vertragingen of showstoppers</v>
      </c>
      <c r="AA152" s="35" t="str">
        <v>Geen vertragingen of showstoppers</v>
      </c>
      <c r="AB152" s="35" t="str">
        <v>Geen vertragingen of showstoppers</v>
      </c>
      <c r="AC152" s="35" t="str">
        <v>Geen vertragingen of showstoppers</v>
      </c>
      <c r="AD152" s="35" t="str">
        <v>Geen vertragingen of showstoppers</v>
      </c>
      <c r="AE152" s="37" t="str">
        <v>Geen vertragingen of showstoppers</v>
      </c>
      <c r="AF152" s="35" t="str">
        <v>Geen vertragingen of showstoppers</v>
      </c>
    </row>
    <row r="153" customFormat="false" ht="15" hidden="false" customHeight="false" outlineLevel="0" collapsed="false">
      <c r="A153" s="0" t="str">
        <v>Geen vertragingen of showstoppers</v>
      </c>
      <c r="B153" s="0" t="str">
        <v>Geen vertragingen of showstoppers</v>
      </c>
      <c r="C153" s="36" t="str">
        <v>Geen vertragingen of showstoppers</v>
      </c>
      <c r="D153" s="35" t="str">
        <v>Geen vertragingen of showstoppers</v>
      </c>
      <c r="E153" s="35" t="str">
        <v>Geen vertragingen of showstoppers</v>
      </c>
      <c r="F153" s="35" t="str">
        <v>Geen vertragingen of showstoppers</v>
      </c>
      <c r="G153" s="35" t="str">
        <v>Geen vertragingen of showstoppers</v>
      </c>
      <c r="H153" s="35" t="str">
        <v>Geen vertragingen of showstoppers</v>
      </c>
      <c r="I153" s="35" t="str">
        <v>Geen vertragingen of showstoppers</v>
      </c>
      <c r="J153" s="35" t="str">
        <v>Geen vertragingen of showstoppers</v>
      </c>
      <c r="K153" s="35" t="str">
        <v>Geen vertragingen of showstoppers</v>
      </c>
      <c r="L153" s="35" t="str">
        <v>Geen vertragingen of showstoppers</v>
      </c>
      <c r="M153" s="35" t="str">
        <v>Geen vertragingen of showstoppers</v>
      </c>
      <c r="N153" s="35" t="str">
        <v>Geen vertragingen of showstoppers</v>
      </c>
      <c r="O153" s="35" t="str">
        <v>Geen vertragingen of showstoppers</v>
      </c>
      <c r="P153" s="35" t="str">
        <v>Geen vertragingen of showstoppers</v>
      </c>
      <c r="Q153" s="36" t="str">
        <v>Geen vertragingen of showstoppers</v>
      </c>
      <c r="R153" s="36" t="str">
        <v>Geen vertragingen of showstoppers</v>
      </c>
      <c r="S153" s="36" t="str">
        <v>Geen vertragingen of showstoppers</v>
      </c>
      <c r="T153" s="36" t="str">
        <v>Geen vertragingen of showstoppers</v>
      </c>
      <c r="U153" s="36" t="str">
        <v>Geen vertragingen of showstoppers</v>
      </c>
      <c r="V153" s="36" t="str">
        <v>Geen vertragingen of showstoppers</v>
      </c>
      <c r="W153" s="35" t="str">
        <v>Geen vertragingen of showstoppers</v>
      </c>
      <c r="X153" s="35" t="str">
        <v>Geen vertragingen of showstoppers</v>
      </c>
      <c r="Y153" s="35" t="str">
        <v>Geen vertragingen of showstoppers</v>
      </c>
      <c r="Z153" s="35" t="str">
        <v>Geen vertragingen of showstoppers</v>
      </c>
      <c r="AA153" s="35" t="str">
        <v>Geen vertragingen of showstoppers</v>
      </c>
      <c r="AB153" s="35" t="str">
        <v>Geen vertragingen of showstoppers</v>
      </c>
      <c r="AC153" s="35" t="str">
        <v>Geen vertragingen of showstoppers</v>
      </c>
      <c r="AD153" s="35" t="str">
        <v>Geen vertragingen of showstoppers</v>
      </c>
      <c r="AE153" s="37" t="str">
        <v>Geen vertragingen of showstoppers</v>
      </c>
      <c r="AF153" s="35" t="str">
        <v>Geen vertragingen of showstoppers</v>
      </c>
    </row>
    <row r="154" customFormat="false" ht="15" hidden="false" customHeight="false" outlineLevel="0" collapsed="false">
      <c r="A154" s="0" t="str">
        <v>Geen vertragingen of showstoppers</v>
      </c>
      <c r="B154" s="0" t="str">
        <v>Geen vertragingen of showstoppers</v>
      </c>
      <c r="C154" s="36" t="str">
        <v>Geen vertragingen of showstoppers</v>
      </c>
      <c r="D154" s="35" t="str">
        <v>Geen vertragingen of showstoppers</v>
      </c>
      <c r="E154" s="35" t="str">
        <v>Geen vertragingen of showstoppers</v>
      </c>
      <c r="F154" s="35" t="str">
        <v>Geen vertragingen of showstoppers</v>
      </c>
      <c r="G154" s="35" t="str">
        <v>Geen vertragingen of showstoppers</v>
      </c>
      <c r="H154" s="35" t="str">
        <v>Geen vertragingen of showstoppers</v>
      </c>
      <c r="I154" s="35" t="str">
        <v>Geen vertragingen of showstoppers</v>
      </c>
      <c r="J154" s="35" t="str">
        <v>Geen vertragingen of showstoppers</v>
      </c>
      <c r="K154" s="35" t="str">
        <v>Geen vertragingen of showstoppers</v>
      </c>
      <c r="L154" s="35" t="str">
        <v>Geen vertragingen of showstoppers</v>
      </c>
      <c r="M154" s="35" t="str">
        <v>Geen vertragingen of showstoppers</v>
      </c>
      <c r="N154" s="35" t="str">
        <v>Geen vertragingen of showstoppers</v>
      </c>
      <c r="O154" s="35" t="str">
        <v>Geen vertragingen of showstoppers</v>
      </c>
      <c r="P154" s="35" t="str">
        <v>Geen vertragingen of showstoppers</v>
      </c>
      <c r="Q154" s="36" t="str">
        <v>Geen vertragingen of showstoppers</v>
      </c>
      <c r="R154" s="36" t="str">
        <v>Geen vertragingen of showstoppers</v>
      </c>
      <c r="S154" s="36" t="str">
        <v>Geen vertragingen of showstoppers</v>
      </c>
      <c r="T154" s="36" t="str">
        <v>Geen vertragingen of showstoppers</v>
      </c>
      <c r="U154" s="36" t="str">
        <v>Geen vertragingen of showstoppers</v>
      </c>
      <c r="V154" s="36" t="str">
        <v>Geen vertragingen of showstoppers</v>
      </c>
      <c r="W154" s="35" t="str">
        <v>Geen vertragingen of showstoppers</v>
      </c>
      <c r="X154" s="35" t="str">
        <v>Geen vertragingen of showstoppers</v>
      </c>
      <c r="Y154" s="35" t="str">
        <v>Geen vertragingen of showstoppers</v>
      </c>
      <c r="Z154" s="35" t="str">
        <v>Geen vertragingen of showstoppers</v>
      </c>
      <c r="AA154" s="35" t="str">
        <v>Geen vertragingen of showstoppers</v>
      </c>
      <c r="AB154" s="35" t="str">
        <v>Geen vertragingen of showstoppers</v>
      </c>
      <c r="AC154" s="35" t="str">
        <v>Geen vertragingen of showstoppers</v>
      </c>
      <c r="AD154" s="35" t="str">
        <v>Geen vertragingen of showstoppers</v>
      </c>
      <c r="AE154" s="37" t="str">
        <v>Geen vertragingen of showstoppers</v>
      </c>
      <c r="AF154" s="35" t="str">
        <v>Geen vertragingen of showstoppers</v>
      </c>
    </row>
    <row r="155" customFormat="false" ht="15" hidden="false" customHeight="false" outlineLevel="0" collapsed="false">
      <c r="A155" s="0" t="str">
        <v>Geen vertragingen of showstoppers</v>
      </c>
      <c r="B155" s="0" t="str">
        <v>Geen vertragingen of showstoppers</v>
      </c>
      <c r="C155" s="36" t="str">
        <v>Geen vertragingen of showstoppers</v>
      </c>
      <c r="D155" s="35" t="str">
        <v>Geen vertragingen of showstoppers</v>
      </c>
      <c r="E155" s="35" t="str">
        <v>Geen vertragingen of showstoppers</v>
      </c>
      <c r="F155" s="35" t="str">
        <v>Geen vertragingen of showstoppers</v>
      </c>
      <c r="G155" s="35" t="str">
        <v>Geen vertragingen of showstoppers</v>
      </c>
      <c r="H155" s="35" t="str">
        <v>Geen vertragingen of showstoppers</v>
      </c>
      <c r="I155" s="35" t="str">
        <v>Geen vertragingen of showstoppers</v>
      </c>
      <c r="J155" s="35" t="str">
        <v>Geen vertragingen of showstoppers</v>
      </c>
      <c r="K155" s="35" t="str">
        <v>Geen vertragingen of showstoppers</v>
      </c>
      <c r="L155" s="35" t="str">
        <v>Geen vertragingen of showstoppers</v>
      </c>
      <c r="M155" s="35" t="str">
        <v>Geen vertragingen of showstoppers</v>
      </c>
      <c r="N155" s="35" t="str">
        <v>Geen vertragingen of showstoppers</v>
      </c>
      <c r="O155" s="35" t="str">
        <v>Geen vertragingen of showstoppers</v>
      </c>
      <c r="P155" s="35" t="str">
        <v>Geen vertragingen of showstoppers</v>
      </c>
      <c r="Q155" s="36" t="str">
        <v>Geen vertragingen of showstoppers</v>
      </c>
      <c r="R155" s="36" t="str">
        <v>Geen vertragingen of showstoppers</v>
      </c>
      <c r="S155" s="36" t="str">
        <v>Geen vertragingen of showstoppers</v>
      </c>
      <c r="T155" s="36" t="str">
        <v>Geen vertragingen of showstoppers</v>
      </c>
      <c r="U155" s="36" t="str">
        <v>Geen vertragingen of showstoppers</v>
      </c>
      <c r="V155" s="36" t="str">
        <v>Geen vertragingen of showstoppers</v>
      </c>
      <c r="W155" s="35" t="str">
        <v>Geen vertragingen of showstoppers</v>
      </c>
      <c r="X155" s="35" t="str">
        <v>Geen vertragingen of showstoppers</v>
      </c>
      <c r="Y155" s="35" t="str">
        <v>Geen vertragingen of showstoppers</v>
      </c>
      <c r="Z155" s="35" t="str">
        <v>Geen vertragingen of showstoppers</v>
      </c>
      <c r="AA155" s="35" t="str">
        <v>Geen vertragingen of showstoppers</v>
      </c>
      <c r="AB155" s="35" t="str">
        <v>Geen vertragingen of showstoppers</v>
      </c>
      <c r="AC155" s="35" t="str">
        <v>Geen vertragingen of showstoppers</v>
      </c>
      <c r="AD155" s="35" t="str">
        <v>Geen vertragingen of showstoppers</v>
      </c>
      <c r="AE155" s="37" t="str">
        <v>Geen vertragingen of showstoppers</v>
      </c>
      <c r="AF155" s="35" t="str">
        <v>Geen vertragingen of showstoppers</v>
      </c>
    </row>
    <row r="156" customFormat="false" ht="15" hidden="false" customHeight="false" outlineLevel="0" collapsed="false">
      <c r="A156" s="0" t="str">
        <v>Geen vertragingen of showstoppers</v>
      </c>
      <c r="B156" s="0" t="str">
        <v>Geen vertragingen of showstoppers</v>
      </c>
      <c r="C156" s="36" t="str">
        <v>Geen vertragingen of showstoppers</v>
      </c>
      <c r="D156" s="35" t="str">
        <v>Geen vertragingen of showstoppers</v>
      </c>
      <c r="E156" s="35" t="str">
        <v>Geen vertragingen of showstoppers</v>
      </c>
      <c r="F156" s="35" t="str">
        <v>Geen vertragingen of showstoppers</v>
      </c>
      <c r="G156" s="35" t="str">
        <v>Geen vertragingen of showstoppers</v>
      </c>
      <c r="H156" s="35" t="str">
        <v>Geen vertragingen of showstoppers</v>
      </c>
      <c r="I156" s="35" t="str">
        <v>Geen vertragingen of showstoppers</v>
      </c>
      <c r="J156" s="35" t="str">
        <v>Geen vertragingen of showstoppers</v>
      </c>
      <c r="K156" s="35" t="str">
        <v>Geen vertragingen of showstoppers</v>
      </c>
      <c r="L156" s="35" t="str">
        <v>Geen vertragingen of showstoppers</v>
      </c>
      <c r="M156" s="35" t="str">
        <v>Geen vertragingen of showstoppers</v>
      </c>
      <c r="N156" s="35" t="str">
        <v>Geen vertragingen of showstoppers</v>
      </c>
      <c r="O156" s="35" t="str">
        <v>Geen vertragingen of showstoppers</v>
      </c>
      <c r="P156" s="35" t="str">
        <v>Geen vertragingen of showstoppers</v>
      </c>
      <c r="Q156" s="36" t="str">
        <v>Geen vertragingen of showstoppers</v>
      </c>
      <c r="R156" s="36" t="str">
        <v>Geen vertragingen of showstoppers</v>
      </c>
      <c r="S156" s="36" t="str">
        <v>Geen vertragingen of showstoppers</v>
      </c>
      <c r="T156" s="36" t="str">
        <v>Geen vertragingen of showstoppers</v>
      </c>
      <c r="U156" s="36" t="str">
        <v>Geen vertragingen of showstoppers</v>
      </c>
      <c r="V156" s="36" t="str">
        <v>Geen vertragingen of showstoppers</v>
      </c>
      <c r="W156" s="35" t="str">
        <v>Geen vertragingen of showstoppers</v>
      </c>
      <c r="X156" s="35" t="str">
        <v>Geen vertragingen of showstoppers</v>
      </c>
      <c r="Y156" s="35" t="str">
        <v>Geen vertragingen of showstoppers</v>
      </c>
      <c r="Z156" s="35" t="str">
        <v>Geen vertragingen of showstoppers</v>
      </c>
      <c r="AA156" s="35" t="str">
        <v>Geen vertragingen of showstoppers</v>
      </c>
      <c r="AB156" s="35" t="str">
        <v>Geen vertragingen of showstoppers</v>
      </c>
      <c r="AC156" s="35" t="str">
        <v>Geen vertragingen of showstoppers</v>
      </c>
      <c r="AD156" s="35" t="str">
        <v>Geen vertragingen of showstoppers</v>
      </c>
      <c r="AE156" s="37" t="str">
        <v>Geen vertragingen of showstoppers</v>
      </c>
      <c r="AF156" s="35" t="str">
        <v>Geen vertragingen of showstoppers</v>
      </c>
    </row>
    <row r="157" customFormat="false" ht="15" hidden="false" customHeight="false" outlineLevel="0" collapsed="false">
      <c r="A157" s="0" t="str">
        <v>Geen vertragingen of showstoppers</v>
      </c>
      <c r="B157" s="0" t="str">
        <v>Geen vertragingen of showstoppers</v>
      </c>
      <c r="C157" s="36" t="str">
        <v>Geen vertragingen of showstoppers</v>
      </c>
      <c r="D157" s="35" t="str">
        <v>Geen vertragingen of showstoppers</v>
      </c>
      <c r="E157" s="35" t="str">
        <v>Geen vertragingen of showstoppers</v>
      </c>
      <c r="F157" s="35" t="str">
        <v>Geen vertragingen of showstoppers</v>
      </c>
      <c r="G157" s="35" t="str">
        <v>Geen vertragingen of showstoppers</v>
      </c>
      <c r="H157" s="35" t="str">
        <v>Geen vertragingen of showstoppers</v>
      </c>
      <c r="I157" s="35" t="str">
        <v>Geen vertragingen of showstoppers</v>
      </c>
      <c r="J157" s="35" t="str">
        <v>Geen vertragingen of showstoppers</v>
      </c>
      <c r="K157" s="35" t="str">
        <v>Geen vertragingen of showstoppers</v>
      </c>
      <c r="L157" s="35" t="str">
        <v>Geen vertragingen of showstoppers</v>
      </c>
      <c r="M157" s="35" t="str">
        <v>Geen vertragingen of showstoppers</v>
      </c>
      <c r="N157" s="35" t="str">
        <v>Geen vertragingen of showstoppers</v>
      </c>
      <c r="O157" s="35" t="str">
        <v>Geen vertragingen of showstoppers</v>
      </c>
      <c r="P157" s="35" t="str">
        <v>Geen vertragingen of showstoppers</v>
      </c>
      <c r="Q157" s="36" t="str">
        <v>Geen vertragingen of showstoppers</v>
      </c>
      <c r="R157" s="36" t="str">
        <v>Geen vertragingen of showstoppers</v>
      </c>
      <c r="S157" s="36" t="str">
        <v>Geen vertragingen of showstoppers</v>
      </c>
      <c r="T157" s="36" t="str">
        <v>Geen vertragingen of showstoppers</v>
      </c>
      <c r="U157" s="36" t="str">
        <v>Geen vertragingen of showstoppers</v>
      </c>
      <c r="V157" s="36" t="str">
        <v>Geen vertragingen of showstoppers</v>
      </c>
      <c r="W157" s="35" t="str">
        <v>Geen vertragingen of showstoppers</v>
      </c>
      <c r="X157" s="35" t="str">
        <v>Geen vertragingen of showstoppers</v>
      </c>
      <c r="Y157" s="35" t="str">
        <v>Geen vertragingen of showstoppers</v>
      </c>
      <c r="Z157" s="35" t="str">
        <v>Geen vertragingen of showstoppers</v>
      </c>
      <c r="AA157" s="35" t="str">
        <v>Geen vertragingen of showstoppers</v>
      </c>
      <c r="AB157" s="35" t="str">
        <v>Geen vertragingen of showstoppers</v>
      </c>
      <c r="AC157" s="35" t="str">
        <v>Geen vertragingen of showstoppers</v>
      </c>
      <c r="AD157" s="35" t="str">
        <v>Geen vertragingen of showstoppers</v>
      </c>
      <c r="AE157" s="37" t="str">
        <v>Geen vertragingen of showstoppers</v>
      </c>
      <c r="AF157" s="35" t="str">
        <v>Geen vertragingen of showstoppers</v>
      </c>
    </row>
    <row r="158" customFormat="false" ht="15" hidden="false" customHeight="false" outlineLevel="0" collapsed="false">
      <c r="A158" s="0" t="str">
        <v>Geen vertragingen of showstoppers</v>
      </c>
      <c r="B158" s="0" t="str">
        <v>Geen vertragingen of showstoppers</v>
      </c>
      <c r="C158" s="36" t="str">
        <v>Geen vertragingen of showstoppers</v>
      </c>
      <c r="D158" s="35" t="str">
        <v>Geen vertragingen of showstoppers</v>
      </c>
      <c r="E158" s="35" t="str">
        <v>Geen vertragingen of showstoppers</v>
      </c>
      <c r="F158" s="35" t="str">
        <v>Geen vertragingen of showstoppers</v>
      </c>
      <c r="G158" s="35" t="str">
        <v>Geen vertragingen of showstoppers</v>
      </c>
      <c r="H158" s="35" t="str">
        <v>Geen vertragingen of showstoppers</v>
      </c>
      <c r="I158" s="35" t="str">
        <v>Geen vertragingen of showstoppers</v>
      </c>
      <c r="J158" s="35" t="str">
        <v>Geen vertragingen of showstoppers</v>
      </c>
      <c r="K158" s="35" t="str">
        <v>Geen vertragingen of showstoppers</v>
      </c>
      <c r="L158" s="35" t="str">
        <v>Geen vertragingen of showstoppers</v>
      </c>
      <c r="M158" s="35" t="str">
        <v>Geen vertragingen of showstoppers</v>
      </c>
      <c r="N158" s="35" t="str">
        <v>Geen vertragingen of showstoppers</v>
      </c>
      <c r="O158" s="35" t="str">
        <v>Geen vertragingen of showstoppers</v>
      </c>
      <c r="P158" s="35" t="str">
        <v>Geen vertragingen of showstoppers</v>
      </c>
      <c r="Q158" s="36" t="str">
        <v>Geen vertragingen of showstoppers</v>
      </c>
      <c r="R158" s="36" t="str">
        <v>Geen vertragingen of showstoppers</v>
      </c>
      <c r="S158" s="36" t="str">
        <v>Geen vertragingen of showstoppers</v>
      </c>
      <c r="T158" s="36" t="str">
        <v>Geen vertragingen of showstoppers</v>
      </c>
      <c r="U158" s="36" t="str">
        <v>Geen vertragingen of showstoppers</v>
      </c>
      <c r="V158" s="36" t="str">
        <v>Geen vertragingen of showstoppers</v>
      </c>
      <c r="W158" s="35" t="str">
        <v>Geen vertragingen of showstoppers</v>
      </c>
      <c r="X158" s="35" t="str">
        <v>Geen vertragingen of showstoppers</v>
      </c>
      <c r="Y158" s="35" t="str">
        <v>Geen vertragingen of showstoppers</v>
      </c>
      <c r="Z158" s="35" t="str">
        <v>Geen vertragingen of showstoppers</v>
      </c>
      <c r="AA158" s="35" t="str">
        <v>Geen vertragingen of showstoppers</v>
      </c>
      <c r="AB158" s="35" t="str">
        <v>Geen vertragingen of showstoppers</v>
      </c>
      <c r="AC158" s="35" t="str">
        <v>Geen vertragingen of showstoppers</v>
      </c>
      <c r="AD158" s="35" t="str">
        <v>Geen vertragingen of showstoppers</v>
      </c>
      <c r="AE158" s="37" t="str">
        <v>Geen vertragingen of showstoppers</v>
      </c>
      <c r="AF158" s="35" t="str">
        <v>Geen vertragingen of showstoppers</v>
      </c>
    </row>
    <row r="159" customFormat="false" ht="15" hidden="false" customHeight="false" outlineLevel="0" collapsed="false">
      <c r="A159" s="0" t="str">
        <v>Geen vertragingen of showstoppers</v>
      </c>
      <c r="B159" s="0" t="str">
        <v>Geen vertragingen of showstoppers</v>
      </c>
      <c r="C159" s="36" t="str">
        <v>Geen vertragingen of showstoppers</v>
      </c>
      <c r="D159" s="35" t="str">
        <v>Geen vertragingen of showstoppers</v>
      </c>
      <c r="E159" s="35" t="str">
        <v>Geen vertragingen of showstoppers</v>
      </c>
      <c r="F159" s="35" t="str">
        <v>Geen vertragingen of showstoppers</v>
      </c>
      <c r="G159" s="35" t="str">
        <v>Geen vertragingen of showstoppers</v>
      </c>
      <c r="H159" s="35" t="str">
        <v>Geen vertragingen of showstoppers</v>
      </c>
      <c r="I159" s="35" t="str">
        <v>Geen vertragingen of showstoppers</v>
      </c>
      <c r="J159" s="35" t="str">
        <v>Geen vertragingen of showstoppers</v>
      </c>
      <c r="K159" s="35" t="str">
        <v>Geen vertragingen of showstoppers</v>
      </c>
      <c r="L159" s="35" t="str">
        <v>Geen vertragingen of showstoppers</v>
      </c>
      <c r="M159" s="35" t="str">
        <v>Geen vertragingen of showstoppers</v>
      </c>
      <c r="N159" s="35" t="str">
        <v>Geen vertragingen of showstoppers</v>
      </c>
      <c r="O159" s="35" t="str">
        <v>Geen vertragingen of showstoppers</v>
      </c>
      <c r="P159" s="35" t="str">
        <v>Geen vertragingen of showstoppers</v>
      </c>
      <c r="Q159" s="36" t="str">
        <v>Geen vertragingen of showstoppers</v>
      </c>
      <c r="R159" s="36" t="str">
        <v>Geen vertragingen of showstoppers</v>
      </c>
      <c r="S159" s="36" t="str">
        <v>Geen vertragingen of showstoppers</v>
      </c>
      <c r="T159" s="36" t="str">
        <v>Geen vertragingen of showstoppers</v>
      </c>
      <c r="U159" s="36" t="str">
        <v>Geen vertragingen of showstoppers</v>
      </c>
      <c r="V159" s="36" t="str">
        <v>Geen vertragingen of showstoppers</v>
      </c>
      <c r="W159" s="35" t="str">
        <v>Geen vertragingen of showstoppers</v>
      </c>
      <c r="X159" s="35" t="str">
        <v>Geen vertragingen of showstoppers</v>
      </c>
      <c r="Y159" s="35" t="str">
        <v>Geen vertragingen of showstoppers</v>
      </c>
      <c r="Z159" s="35" t="str">
        <v>Geen vertragingen of showstoppers</v>
      </c>
      <c r="AA159" s="35" t="str">
        <v>Geen vertragingen of showstoppers</v>
      </c>
      <c r="AB159" s="35" t="str">
        <v>Geen vertragingen of showstoppers</v>
      </c>
      <c r="AC159" s="35" t="str">
        <v>Geen vertragingen of showstoppers</v>
      </c>
      <c r="AD159" s="35" t="str">
        <v>Geen vertragingen of showstoppers</v>
      </c>
      <c r="AE159" s="37" t="str">
        <v>Geen vertragingen of showstoppers</v>
      </c>
      <c r="AF159" s="35" t="str">
        <v>Geen vertragingen of showstoppers</v>
      </c>
    </row>
    <row r="160" customFormat="false" ht="15" hidden="false" customHeight="false" outlineLevel="0" collapsed="false">
      <c r="A160" s="0" t="str">
        <v>Geen vertragingen of showstoppers</v>
      </c>
      <c r="B160" s="0" t="str">
        <v>Geen vertragingen of showstoppers</v>
      </c>
      <c r="C160" s="36" t="str">
        <v>Geen vertragingen of showstoppers</v>
      </c>
      <c r="D160" s="35" t="str">
        <v>Geen vertragingen of showstoppers</v>
      </c>
      <c r="E160" s="35" t="str">
        <v>Geen vertragingen of showstoppers</v>
      </c>
      <c r="F160" s="35" t="str">
        <v>Geen vertragingen of showstoppers</v>
      </c>
      <c r="G160" s="35" t="str">
        <v>Geen vertragingen of showstoppers</v>
      </c>
      <c r="H160" s="35" t="str">
        <v>Geen vertragingen of showstoppers</v>
      </c>
      <c r="I160" s="35" t="str">
        <v>Geen vertragingen of showstoppers</v>
      </c>
      <c r="J160" s="35" t="str">
        <v>Geen vertragingen of showstoppers</v>
      </c>
      <c r="K160" s="35" t="str">
        <v>Geen vertragingen of showstoppers</v>
      </c>
      <c r="L160" s="35" t="str">
        <v>Geen vertragingen of showstoppers</v>
      </c>
      <c r="M160" s="35" t="str">
        <v>Geen vertragingen of showstoppers</v>
      </c>
      <c r="N160" s="35" t="str">
        <v>Geen vertragingen of showstoppers</v>
      </c>
      <c r="O160" s="35" t="str">
        <v>Geen vertragingen of showstoppers</v>
      </c>
      <c r="P160" s="35" t="str">
        <v>Geen vertragingen of showstoppers</v>
      </c>
      <c r="Q160" s="36" t="str">
        <v>Geen vertragingen of showstoppers</v>
      </c>
      <c r="R160" s="36" t="str">
        <v>Geen vertragingen of showstoppers</v>
      </c>
      <c r="S160" s="36" t="str">
        <v>Geen vertragingen of showstoppers</v>
      </c>
      <c r="T160" s="36" t="str">
        <v>Geen vertragingen of showstoppers</v>
      </c>
      <c r="U160" s="36" t="str">
        <v>Geen vertragingen of showstoppers</v>
      </c>
      <c r="V160" s="36" t="str">
        <v>Geen vertragingen of showstoppers</v>
      </c>
      <c r="W160" s="35" t="str">
        <v>Geen vertragingen of showstoppers</v>
      </c>
      <c r="X160" s="35" t="str">
        <v>Geen vertragingen of showstoppers</v>
      </c>
      <c r="Y160" s="35" t="str">
        <v>Geen vertragingen of showstoppers</v>
      </c>
      <c r="Z160" s="35" t="str">
        <v>Geen vertragingen of showstoppers</v>
      </c>
      <c r="AA160" s="35" t="str">
        <v>Geen vertragingen of showstoppers</v>
      </c>
      <c r="AB160" s="35" t="str">
        <v>Geen vertragingen of showstoppers</v>
      </c>
      <c r="AC160" s="35" t="str">
        <v>Geen vertragingen of showstoppers</v>
      </c>
      <c r="AD160" s="35" t="str">
        <v>Geen vertragingen of showstoppers</v>
      </c>
      <c r="AE160" s="37" t="str">
        <v>Geen vertragingen of showstoppers</v>
      </c>
      <c r="AF160" s="35" t="str">
        <v>Geen vertragingen of showstoppers</v>
      </c>
    </row>
    <row r="161" customFormat="false" ht="15" hidden="false" customHeight="false" outlineLevel="0" collapsed="false">
      <c r="A161" s="0" t="str">
        <v>Geen vertragingen of showstoppers</v>
      </c>
      <c r="B161" s="0" t="str">
        <v>Geen vertragingen of showstoppers</v>
      </c>
      <c r="C161" s="36" t="str">
        <v>Geen vertragingen of showstoppers</v>
      </c>
      <c r="D161" s="35" t="str">
        <v>Geen vertragingen of showstoppers</v>
      </c>
      <c r="E161" s="35" t="str">
        <v>Geen vertragingen of showstoppers</v>
      </c>
      <c r="F161" s="35" t="str">
        <v>Geen vertragingen of showstoppers</v>
      </c>
      <c r="G161" s="35" t="str">
        <v>Geen vertragingen of showstoppers</v>
      </c>
      <c r="H161" s="35" t="str">
        <v>Geen vertragingen of showstoppers</v>
      </c>
      <c r="I161" s="35" t="str">
        <v>Geen vertragingen of showstoppers</v>
      </c>
      <c r="J161" s="35" t="str">
        <v>Geen vertragingen of showstoppers</v>
      </c>
      <c r="K161" s="35" t="str">
        <v>Geen vertragingen of showstoppers</v>
      </c>
      <c r="L161" s="35" t="str">
        <v>Geen vertragingen of showstoppers</v>
      </c>
      <c r="M161" s="35" t="str">
        <v>Geen vertragingen of showstoppers</v>
      </c>
      <c r="N161" s="35" t="str">
        <v>Geen vertragingen of showstoppers</v>
      </c>
      <c r="O161" s="35" t="str">
        <v>Geen vertragingen of showstoppers</v>
      </c>
      <c r="P161" s="35" t="str">
        <v>Geen vertragingen of showstoppers</v>
      </c>
      <c r="Q161" s="36" t="str">
        <v>Geen vertragingen of showstoppers</v>
      </c>
      <c r="R161" s="36" t="str">
        <v>Geen vertragingen of showstoppers</v>
      </c>
      <c r="S161" s="36" t="str">
        <v>Geen vertragingen of showstoppers</v>
      </c>
      <c r="T161" s="36" t="str">
        <v>Geen vertragingen of showstoppers</v>
      </c>
      <c r="U161" s="36" t="str">
        <v>Geen vertragingen of showstoppers</v>
      </c>
      <c r="V161" s="36" t="str">
        <v>Geen vertragingen of showstoppers</v>
      </c>
      <c r="W161" s="35" t="str">
        <v>Geen vertragingen of showstoppers</v>
      </c>
      <c r="X161" s="35" t="str">
        <v>Geen vertragingen of showstoppers</v>
      </c>
      <c r="Y161" s="35" t="str">
        <v>Geen vertragingen of showstoppers</v>
      </c>
      <c r="Z161" s="35" t="str">
        <v>Geen vertragingen of showstoppers</v>
      </c>
      <c r="AA161" s="35" t="str">
        <v>Geen vertragingen of showstoppers</v>
      </c>
      <c r="AB161" s="35" t="str">
        <v>Geen vertragingen of showstoppers</v>
      </c>
      <c r="AC161" s="35" t="str">
        <v>Geen vertragingen of showstoppers</v>
      </c>
      <c r="AD161" s="35" t="str">
        <v>Geen vertragingen of showstoppers</v>
      </c>
      <c r="AE161" s="37" t="str">
        <v>Geen vertragingen of showstoppers</v>
      </c>
      <c r="AF161" s="35" t="str">
        <v>Geen vertragingen of showstoppers</v>
      </c>
    </row>
    <row r="162" customFormat="false" ht="15" hidden="false" customHeight="false" outlineLevel="0" collapsed="false">
      <c r="A162" s="0" t="str">
        <v>Geen vertragingen of showstoppers</v>
      </c>
      <c r="B162" s="0" t="str">
        <v>Geen vertragingen of showstoppers</v>
      </c>
      <c r="C162" s="36" t="str">
        <v>Geen vertragingen of showstoppers</v>
      </c>
      <c r="D162" s="35" t="str">
        <v>Geen vertragingen of showstoppers</v>
      </c>
      <c r="E162" s="35" t="str">
        <v>Geen vertragingen of showstoppers</v>
      </c>
      <c r="F162" s="35" t="str">
        <v>Geen vertragingen of showstoppers</v>
      </c>
      <c r="G162" s="35" t="str">
        <v>Geen vertragingen of showstoppers</v>
      </c>
      <c r="H162" s="35" t="str">
        <v>Geen vertragingen of showstoppers</v>
      </c>
      <c r="I162" s="35" t="str">
        <v>Geen vertragingen of showstoppers</v>
      </c>
      <c r="J162" s="35" t="str">
        <v>Geen vertragingen of showstoppers</v>
      </c>
      <c r="K162" s="35" t="str">
        <v>Geen vertragingen of showstoppers</v>
      </c>
      <c r="L162" s="35" t="str">
        <v>Geen vertragingen of showstoppers</v>
      </c>
      <c r="M162" s="35" t="str">
        <v>Geen vertragingen of showstoppers</v>
      </c>
      <c r="N162" s="35" t="str">
        <v>Geen vertragingen of showstoppers</v>
      </c>
      <c r="O162" s="35" t="str">
        <v>Geen vertragingen of showstoppers</v>
      </c>
      <c r="P162" s="35" t="str">
        <v>Geen vertragingen of showstoppers</v>
      </c>
      <c r="Q162" s="36" t="str">
        <v>Geen vertragingen of showstoppers</v>
      </c>
      <c r="R162" s="36" t="str">
        <v>Geen vertragingen of showstoppers</v>
      </c>
      <c r="S162" s="36" t="str">
        <v>Geen vertragingen of showstoppers</v>
      </c>
      <c r="T162" s="36" t="str">
        <v>Geen vertragingen of showstoppers</v>
      </c>
      <c r="U162" s="36" t="str">
        <v>Geen vertragingen of showstoppers</v>
      </c>
      <c r="V162" s="36" t="str">
        <v>Geen vertragingen of showstoppers</v>
      </c>
      <c r="W162" s="35" t="str">
        <v>Geen vertragingen of showstoppers</v>
      </c>
      <c r="X162" s="35" t="str">
        <v>Geen vertragingen of showstoppers</v>
      </c>
      <c r="Y162" s="35" t="str">
        <v>Geen vertragingen of showstoppers</v>
      </c>
      <c r="Z162" s="35" t="str">
        <v>Geen vertragingen of showstoppers</v>
      </c>
      <c r="AA162" s="35" t="str">
        <v>Geen vertragingen of showstoppers</v>
      </c>
      <c r="AB162" s="35" t="str">
        <v>Geen vertragingen of showstoppers</v>
      </c>
      <c r="AC162" s="35" t="str">
        <v>Geen vertragingen of showstoppers</v>
      </c>
      <c r="AD162" s="35" t="str">
        <v>Geen vertragingen of showstoppers</v>
      </c>
      <c r="AE162" s="37" t="str">
        <v>Geen vertragingen of showstoppers</v>
      </c>
      <c r="AF162" s="35" t="str">
        <v>Geen vertragingen of showstoppers</v>
      </c>
    </row>
    <row r="163" customFormat="false" ht="15" hidden="false" customHeight="false" outlineLevel="0" collapsed="false">
      <c r="A163" s="0" t="str">
        <v>Geen vertragingen of showstoppers</v>
      </c>
      <c r="B163" s="0" t="str">
        <v>Geen vertragingen of showstoppers</v>
      </c>
      <c r="C163" s="36" t="str">
        <v>Geen vertragingen of showstoppers</v>
      </c>
      <c r="D163" s="35" t="str">
        <v>Geen vertragingen of showstoppers</v>
      </c>
      <c r="E163" s="35" t="str">
        <v>Geen vertragingen of showstoppers</v>
      </c>
      <c r="F163" s="35" t="str">
        <v>Geen vertragingen of showstoppers</v>
      </c>
      <c r="G163" s="35" t="str">
        <v>Geen vertragingen of showstoppers</v>
      </c>
      <c r="H163" s="35" t="str">
        <v>Geen vertragingen of showstoppers</v>
      </c>
      <c r="I163" s="35" t="str">
        <v>Geen vertragingen of showstoppers</v>
      </c>
      <c r="J163" s="35" t="str">
        <v>Geen vertragingen of showstoppers</v>
      </c>
      <c r="K163" s="35" t="str">
        <v>Geen vertragingen of showstoppers</v>
      </c>
      <c r="L163" s="35" t="str">
        <v>Geen vertragingen of showstoppers</v>
      </c>
      <c r="M163" s="35" t="str">
        <v>Geen vertragingen of showstoppers</v>
      </c>
      <c r="N163" s="35" t="str">
        <v>Geen vertragingen of showstoppers</v>
      </c>
      <c r="O163" s="35" t="str">
        <v>Geen vertragingen of showstoppers</v>
      </c>
      <c r="P163" s="35" t="str">
        <v>Geen vertragingen of showstoppers</v>
      </c>
      <c r="Q163" s="36" t="str">
        <v>Geen vertragingen of showstoppers</v>
      </c>
      <c r="R163" s="36" t="str">
        <v>Geen vertragingen of showstoppers</v>
      </c>
      <c r="S163" s="36" t="str">
        <v>Geen vertragingen of showstoppers</v>
      </c>
      <c r="T163" s="36" t="str">
        <v>Geen vertragingen of showstoppers</v>
      </c>
      <c r="U163" s="36" t="str">
        <v>Geen vertragingen of showstoppers</v>
      </c>
      <c r="V163" s="36" t="str">
        <v>Geen vertragingen of showstoppers</v>
      </c>
      <c r="W163" s="35" t="str">
        <v>Geen vertragingen of showstoppers</v>
      </c>
      <c r="X163" s="35" t="str">
        <v>Geen vertragingen of showstoppers</v>
      </c>
      <c r="Y163" s="35" t="str">
        <v>Geen vertragingen of showstoppers</v>
      </c>
      <c r="Z163" s="35" t="str">
        <v>Geen vertragingen of showstoppers</v>
      </c>
      <c r="AA163" s="35" t="str">
        <v>Geen vertragingen of showstoppers</v>
      </c>
      <c r="AB163" s="35" t="str">
        <v>Geen vertragingen of showstoppers</v>
      </c>
      <c r="AC163" s="35" t="str">
        <v>Geen vertragingen of showstoppers</v>
      </c>
      <c r="AD163" s="35" t="str">
        <v>Geen vertragingen of showstoppers</v>
      </c>
      <c r="AE163" s="37" t="str">
        <v>Geen vertragingen of showstoppers</v>
      </c>
      <c r="AF163" s="35" t="str">
        <v>Geen vertragingen of showstoppers</v>
      </c>
    </row>
    <row r="164" customFormat="false" ht="15" hidden="false" customHeight="false" outlineLevel="0" collapsed="false">
      <c r="A164" s="0" t="str">
        <v>Geen vertragingen of showstoppers</v>
      </c>
      <c r="B164" s="0" t="str">
        <v>Geen vertragingen of showstoppers</v>
      </c>
      <c r="C164" s="36" t="str">
        <v>Geen vertragingen of showstoppers</v>
      </c>
      <c r="D164" s="35" t="str">
        <v>Geen vertragingen of showstoppers</v>
      </c>
      <c r="E164" s="35" t="str">
        <v>Geen vertragingen of showstoppers</v>
      </c>
      <c r="F164" s="35" t="str">
        <v>Geen vertragingen of showstoppers</v>
      </c>
      <c r="G164" s="35" t="str">
        <v>Geen vertragingen of showstoppers</v>
      </c>
      <c r="H164" s="35" t="str">
        <v>Geen vertragingen of showstoppers</v>
      </c>
      <c r="I164" s="35" t="str">
        <v>Geen vertragingen of showstoppers</v>
      </c>
      <c r="J164" s="35" t="str">
        <v>Geen vertragingen of showstoppers</v>
      </c>
      <c r="K164" s="35" t="str">
        <v>Geen vertragingen of showstoppers</v>
      </c>
      <c r="L164" s="35" t="str">
        <v>Geen vertragingen of showstoppers</v>
      </c>
      <c r="M164" s="35" t="str">
        <v>Geen vertragingen of showstoppers</v>
      </c>
      <c r="N164" s="35" t="str">
        <v>Geen vertragingen of showstoppers</v>
      </c>
      <c r="O164" s="35" t="str">
        <v>Geen vertragingen of showstoppers</v>
      </c>
      <c r="P164" s="35" t="str">
        <v>Geen vertragingen of showstoppers</v>
      </c>
      <c r="Q164" s="36" t="str">
        <v>Geen vertragingen of showstoppers</v>
      </c>
      <c r="R164" s="36" t="str">
        <v>Geen vertragingen of showstoppers</v>
      </c>
      <c r="S164" s="36" t="str">
        <v>Geen vertragingen of showstoppers</v>
      </c>
      <c r="T164" s="36" t="str">
        <v>Geen vertragingen of showstoppers</v>
      </c>
      <c r="U164" s="36" t="str">
        <v>Geen vertragingen of showstoppers</v>
      </c>
      <c r="V164" s="36" t="str">
        <v>Geen vertragingen of showstoppers</v>
      </c>
      <c r="W164" s="35" t="str">
        <v>Geen vertragingen of showstoppers</v>
      </c>
      <c r="X164" s="35" t="str">
        <v>Geen vertragingen of showstoppers</v>
      </c>
      <c r="Y164" s="35" t="str">
        <v>Geen vertragingen of showstoppers</v>
      </c>
      <c r="Z164" s="35" t="str">
        <v>Geen vertragingen of showstoppers</v>
      </c>
      <c r="AA164" s="35" t="str">
        <v>Geen vertragingen of showstoppers</v>
      </c>
      <c r="AB164" s="35" t="str">
        <v>Geen vertragingen of showstoppers</v>
      </c>
      <c r="AC164" s="35" t="str">
        <v>Geen vertragingen of showstoppers</v>
      </c>
      <c r="AD164" s="35" t="str">
        <v>Geen vertragingen of showstoppers</v>
      </c>
      <c r="AE164" s="37" t="str">
        <v>Geen vertragingen of showstoppers</v>
      </c>
      <c r="AF164" s="35" t="str">
        <v>Geen vertragingen of showstoppers</v>
      </c>
    </row>
    <row r="165" customFormat="false" ht="15" hidden="false" customHeight="false" outlineLevel="0" collapsed="false">
      <c r="A165" s="0" t="str">
        <v>Geen vertragingen of showstoppers</v>
      </c>
      <c r="B165" s="0" t="str">
        <v>Geen vertragingen of showstoppers</v>
      </c>
      <c r="C165" s="36" t="str">
        <v>Geen vertragingen of showstoppers</v>
      </c>
      <c r="D165" s="35" t="str">
        <v>Geen vertragingen of showstoppers</v>
      </c>
      <c r="E165" s="35" t="str">
        <v>Geen vertragingen of showstoppers</v>
      </c>
      <c r="F165" s="35" t="str">
        <v>Geen vertragingen of showstoppers</v>
      </c>
      <c r="G165" s="35" t="str">
        <v>Geen vertragingen of showstoppers</v>
      </c>
      <c r="H165" s="35" t="str">
        <v>Geen vertragingen of showstoppers</v>
      </c>
      <c r="I165" s="35" t="str">
        <v>Geen vertragingen of showstoppers</v>
      </c>
      <c r="J165" s="35" t="str">
        <v>Geen vertragingen of showstoppers</v>
      </c>
      <c r="K165" s="35" t="str">
        <v>Geen vertragingen of showstoppers</v>
      </c>
      <c r="L165" s="35" t="str">
        <v>Geen vertragingen of showstoppers</v>
      </c>
      <c r="M165" s="35" t="str">
        <v>Geen vertragingen of showstoppers</v>
      </c>
      <c r="N165" s="35" t="str">
        <v>Geen vertragingen of showstoppers</v>
      </c>
      <c r="O165" s="35" t="str">
        <v>Geen vertragingen of showstoppers</v>
      </c>
      <c r="P165" s="35" t="str">
        <v>Geen vertragingen of showstoppers</v>
      </c>
      <c r="Q165" s="36" t="str">
        <v>Geen vertragingen of showstoppers</v>
      </c>
      <c r="R165" s="36" t="str">
        <v>Geen vertragingen of showstoppers</v>
      </c>
      <c r="S165" s="36" t="str">
        <v>Geen vertragingen of showstoppers</v>
      </c>
      <c r="T165" s="36" t="str">
        <v>Geen vertragingen of showstoppers</v>
      </c>
      <c r="U165" s="36" t="str">
        <v>Geen vertragingen of showstoppers</v>
      </c>
      <c r="V165" s="36" t="str">
        <v>Geen vertragingen of showstoppers</v>
      </c>
      <c r="W165" s="35" t="str">
        <v>Geen vertragingen of showstoppers</v>
      </c>
      <c r="X165" s="35" t="str">
        <v>Geen vertragingen of showstoppers</v>
      </c>
      <c r="Y165" s="35" t="str">
        <v>Geen vertragingen of showstoppers</v>
      </c>
      <c r="Z165" s="35" t="str">
        <v>Geen vertragingen of showstoppers</v>
      </c>
      <c r="AA165" s="35" t="str">
        <v>Geen vertragingen of showstoppers</v>
      </c>
      <c r="AB165" s="35" t="str">
        <v>Geen vertragingen of showstoppers</v>
      </c>
      <c r="AC165" s="35" t="str">
        <v>Geen vertragingen of showstoppers</v>
      </c>
      <c r="AD165" s="35" t="str">
        <v>Geen vertragingen of showstoppers</v>
      </c>
      <c r="AE165" s="37" t="str">
        <v>Geen vertragingen of showstoppers</v>
      </c>
      <c r="AF165" s="35" t="str">
        <v>Geen vertragingen of showstoppers</v>
      </c>
    </row>
    <row r="166" customFormat="false" ht="15" hidden="false" customHeight="false" outlineLevel="0" collapsed="false">
      <c r="A166" s="0" t="str">
        <v>Geen vertragingen of showstoppers</v>
      </c>
      <c r="B166" s="0" t="str">
        <v>Geen vertragingen of showstoppers</v>
      </c>
      <c r="C166" s="36" t="str">
        <v>Geen vertragingen of showstoppers</v>
      </c>
      <c r="D166" s="35" t="str">
        <v>Geen vertragingen of showstoppers</v>
      </c>
      <c r="E166" s="35" t="str">
        <v>Geen vertragingen of showstoppers</v>
      </c>
      <c r="F166" s="35" t="str">
        <v>Geen vertragingen of showstoppers</v>
      </c>
      <c r="G166" s="35" t="str">
        <v>Geen vertragingen of showstoppers</v>
      </c>
      <c r="H166" s="35" t="str">
        <v>Geen vertragingen of showstoppers</v>
      </c>
      <c r="I166" s="35" t="str">
        <v>Geen vertragingen of showstoppers</v>
      </c>
      <c r="J166" s="35" t="str">
        <v>Geen vertragingen of showstoppers</v>
      </c>
      <c r="K166" s="35" t="str">
        <v>Geen vertragingen of showstoppers</v>
      </c>
      <c r="L166" s="35" t="str">
        <v>Geen vertragingen of showstoppers</v>
      </c>
      <c r="M166" s="35" t="str">
        <v>Geen vertragingen of showstoppers</v>
      </c>
      <c r="N166" s="35" t="str">
        <v>Geen vertragingen of showstoppers</v>
      </c>
      <c r="O166" s="35" t="str">
        <v>Geen vertragingen of showstoppers</v>
      </c>
      <c r="P166" s="35" t="str">
        <v>Geen vertragingen of showstoppers</v>
      </c>
      <c r="Q166" s="36" t="str">
        <v>Geen vertragingen of showstoppers</v>
      </c>
      <c r="R166" s="36" t="str">
        <v>Geen vertragingen of showstoppers</v>
      </c>
      <c r="S166" s="36" t="str">
        <v>Geen vertragingen of showstoppers</v>
      </c>
      <c r="T166" s="36" t="str">
        <v>Geen vertragingen of showstoppers</v>
      </c>
      <c r="U166" s="36" t="str">
        <v>Geen vertragingen of showstoppers</v>
      </c>
      <c r="V166" s="36" t="str">
        <v>Geen vertragingen of showstoppers</v>
      </c>
      <c r="W166" s="35" t="str">
        <v>Geen vertragingen of showstoppers</v>
      </c>
      <c r="X166" s="35" t="str">
        <v>Geen vertragingen of showstoppers</v>
      </c>
      <c r="Y166" s="35" t="str">
        <v>Geen vertragingen of showstoppers</v>
      </c>
      <c r="Z166" s="35" t="str">
        <v>Geen vertragingen of showstoppers</v>
      </c>
      <c r="AA166" s="35" t="str">
        <v>Geen vertragingen of showstoppers</v>
      </c>
      <c r="AB166" s="35" t="str">
        <v>Geen vertragingen of showstoppers</v>
      </c>
      <c r="AC166" s="35" t="str">
        <v>Geen vertragingen of showstoppers</v>
      </c>
      <c r="AD166" s="35" t="str">
        <v>Geen vertragingen of showstoppers</v>
      </c>
      <c r="AE166" s="37" t="str">
        <v>Geen vertragingen of showstoppers</v>
      </c>
      <c r="AF166" s="35" t="str">
        <v>Geen vertragingen of showstoppers</v>
      </c>
    </row>
    <row r="167" customFormat="false" ht="15" hidden="false" customHeight="false" outlineLevel="0" collapsed="false">
      <c r="A167" s="0" t="str">
        <v>Geen vertragingen of showstoppers</v>
      </c>
      <c r="B167" s="0" t="str">
        <v>Geen vertragingen of showstoppers</v>
      </c>
      <c r="C167" s="36" t="str">
        <v>Geen vertragingen of showstoppers</v>
      </c>
      <c r="D167" s="35" t="str">
        <v>Geen vertragingen of showstoppers</v>
      </c>
      <c r="E167" s="35" t="str">
        <v>Geen vertragingen of showstoppers</v>
      </c>
      <c r="F167" s="35" t="str">
        <v>Geen vertragingen of showstoppers</v>
      </c>
      <c r="G167" s="35" t="str">
        <v>Geen vertragingen of showstoppers</v>
      </c>
      <c r="H167" s="35" t="str">
        <v>Geen vertragingen of showstoppers</v>
      </c>
      <c r="I167" s="35" t="str">
        <v>Geen vertragingen of showstoppers</v>
      </c>
      <c r="J167" s="35" t="str">
        <v>Geen vertragingen of showstoppers</v>
      </c>
      <c r="K167" s="35" t="str">
        <v>Geen vertragingen of showstoppers</v>
      </c>
      <c r="L167" s="35" t="str">
        <v>Geen vertragingen of showstoppers</v>
      </c>
      <c r="M167" s="35" t="str">
        <v>Geen vertragingen of showstoppers</v>
      </c>
      <c r="N167" s="35" t="str">
        <v>Geen vertragingen of showstoppers</v>
      </c>
      <c r="O167" s="35" t="str">
        <v>Geen vertragingen of showstoppers</v>
      </c>
      <c r="P167" s="35" t="str">
        <v>Geen vertragingen of showstoppers</v>
      </c>
      <c r="Q167" s="36" t="str">
        <v>Geen vertragingen of showstoppers</v>
      </c>
      <c r="R167" s="36" t="str">
        <v>Geen vertragingen of showstoppers</v>
      </c>
      <c r="S167" s="36" t="str">
        <v>Geen vertragingen of showstoppers</v>
      </c>
      <c r="T167" s="36" t="str">
        <v>Geen vertragingen of showstoppers</v>
      </c>
      <c r="U167" s="36" t="str">
        <v>Geen vertragingen of showstoppers</v>
      </c>
      <c r="V167" s="36" t="str">
        <v>Geen vertragingen of showstoppers</v>
      </c>
      <c r="W167" s="35" t="str">
        <v>Geen vertragingen of showstoppers</v>
      </c>
      <c r="X167" s="35" t="str">
        <v>Geen vertragingen of showstoppers</v>
      </c>
      <c r="Y167" s="35" t="str">
        <v>Geen vertragingen of showstoppers</v>
      </c>
      <c r="Z167" s="35" t="str">
        <v>Geen vertragingen of showstoppers</v>
      </c>
      <c r="AA167" s="35" t="str">
        <v>Geen vertragingen of showstoppers</v>
      </c>
      <c r="AB167" s="35" t="str">
        <v>Geen vertragingen of showstoppers</v>
      </c>
      <c r="AC167" s="35" t="str">
        <v>Geen vertragingen of showstoppers</v>
      </c>
      <c r="AD167" s="35" t="str">
        <v>Geen vertragingen of showstoppers</v>
      </c>
      <c r="AE167" s="37" t="str">
        <v>Geen vertragingen of showstoppers</v>
      </c>
      <c r="AF167" s="35" t="str">
        <v>Geen vertragingen of showstoppers</v>
      </c>
    </row>
    <row r="168" customFormat="false" ht="15" hidden="false" customHeight="false" outlineLevel="0" collapsed="false">
      <c r="A168" s="0" t="str">
        <v>Geen vertragingen of showstoppers</v>
      </c>
      <c r="B168" s="0" t="str">
        <v>Geen vertragingen of showstoppers</v>
      </c>
      <c r="C168" s="36" t="str">
        <v>Geen vertragingen of showstoppers</v>
      </c>
      <c r="D168" s="35" t="str">
        <v>Geen vertragingen of showstoppers</v>
      </c>
      <c r="E168" s="35" t="str">
        <v>Geen vertragingen of showstoppers</v>
      </c>
      <c r="F168" s="35" t="str">
        <v>Geen vertragingen of showstoppers</v>
      </c>
      <c r="G168" s="35" t="str">
        <v>Geen vertragingen of showstoppers</v>
      </c>
      <c r="H168" s="35" t="str">
        <v>Geen vertragingen of showstoppers</v>
      </c>
      <c r="I168" s="35" t="str">
        <v>Geen vertragingen of showstoppers</v>
      </c>
      <c r="J168" s="35" t="str">
        <v>Geen vertragingen of showstoppers</v>
      </c>
      <c r="K168" s="35" t="str">
        <v>Geen vertragingen of showstoppers</v>
      </c>
      <c r="L168" s="35" t="str">
        <v>Geen vertragingen of showstoppers</v>
      </c>
      <c r="M168" s="35" t="str">
        <v>Geen vertragingen of showstoppers</v>
      </c>
      <c r="N168" s="35" t="str">
        <v>Geen vertragingen of showstoppers</v>
      </c>
      <c r="O168" s="35" t="str">
        <v>Geen vertragingen of showstoppers</v>
      </c>
      <c r="P168" s="35" t="str">
        <v>Geen vertragingen of showstoppers</v>
      </c>
      <c r="Q168" s="36" t="str">
        <v>Geen vertragingen of showstoppers</v>
      </c>
      <c r="R168" s="36" t="str">
        <v>Geen vertragingen of showstoppers</v>
      </c>
      <c r="S168" s="36" t="str">
        <v>Geen vertragingen of showstoppers</v>
      </c>
      <c r="T168" s="36" t="str">
        <v>Geen vertragingen of showstoppers</v>
      </c>
      <c r="U168" s="36" t="str">
        <v>Geen vertragingen of showstoppers</v>
      </c>
      <c r="V168" s="36" t="str">
        <v>Geen vertragingen of showstoppers</v>
      </c>
      <c r="W168" s="35" t="str">
        <v>Geen vertragingen of showstoppers</v>
      </c>
      <c r="X168" s="35" t="str">
        <v>Geen vertragingen of showstoppers</v>
      </c>
      <c r="Y168" s="35" t="str">
        <v>Geen vertragingen of showstoppers</v>
      </c>
      <c r="Z168" s="35" t="str">
        <v>Geen vertragingen of showstoppers</v>
      </c>
      <c r="AA168" s="35" t="str">
        <v>Geen vertragingen of showstoppers</v>
      </c>
      <c r="AB168" s="35" t="str">
        <v>Geen vertragingen of showstoppers</v>
      </c>
      <c r="AC168" s="35" t="str">
        <v>Geen vertragingen of showstoppers</v>
      </c>
      <c r="AD168" s="35" t="str">
        <v>Geen vertragingen of showstoppers</v>
      </c>
      <c r="AE168" s="37" t="str">
        <v>Geen vertragingen of showstoppers</v>
      </c>
      <c r="AF168" s="35" t="str">
        <v>Geen vertragingen of showstoppers</v>
      </c>
    </row>
    <row r="169" customFormat="false" ht="15" hidden="false" customHeight="false" outlineLevel="0" collapsed="false">
      <c r="A169" s="0" t="str">
        <v>Geen vertragingen of showstoppers</v>
      </c>
      <c r="B169" s="0" t="str">
        <v>Geen vertragingen of showstoppers</v>
      </c>
      <c r="C169" s="36" t="str">
        <v>Geen vertragingen of showstoppers</v>
      </c>
      <c r="D169" s="35" t="str">
        <v>Geen vertragingen of showstoppers</v>
      </c>
      <c r="E169" s="35" t="str">
        <v>Geen vertragingen of showstoppers</v>
      </c>
      <c r="F169" s="35" t="str">
        <v>Geen vertragingen of showstoppers</v>
      </c>
      <c r="G169" s="35" t="str">
        <v>Geen vertragingen of showstoppers</v>
      </c>
      <c r="H169" s="35" t="str">
        <v>Geen vertragingen of showstoppers</v>
      </c>
      <c r="I169" s="35" t="str">
        <v>Geen vertragingen of showstoppers</v>
      </c>
      <c r="J169" s="35" t="str">
        <v>Geen vertragingen of showstoppers</v>
      </c>
      <c r="K169" s="35" t="str">
        <v>Geen vertragingen of showstoppers</v>
      </c>
      <c r="L169" s="35" t="str">
        <v>Geen vertragingen of showstoppers</v>
      </c>
      <c r="M169" s="35" t="str">
        <v>Geen vertragingen of showstoppers</v>
      </c>
      <c r="N169" s="35" t="str">
        <v>Geen vertragingen of showstoppers</v>
      </c>
      <c r="O169" s="35" t="str">
        <v>Geen vertragingen of showstoppers</v>
      </c>
      <c r="P169" s="35" t="str">
        <v>Geen vertragingen of showstoppers</v>
      </c>
      <c r="Q169" s="36" t="str">
        <v>Geen vertragingen of showstoppers</v>
      </c>
      <c r="R169" s="36" t="str">
        <v>Geen vertragingen of showstoppers</v>
      </c>
      <c r="S169" s="36" t="str">
        <v>Geen vertragingen of showstoppers</v>
      </c>
      <c r="T169" s="36" t="str">
        <v>Geen vertragingen of showstoppers</v>
      </c>
      <c r="U169" s="36" t="str">
        <v>Geen vertragingen of showstoppers</v>
      </c>
      <c r="V169" s="36" t="str">
        <v>Geen vertragingen of showstoppers</v>
      </c>
      <c r="W169" s="35" t="str">
        <v>Geen vertragingen of showstoppers</v>
      </c>
      <c r="X169" s="35" t="str">
        <v>Geen vertragingen of showstoppers</v>
      </c>
      <c r="Y169" s="35" t="str">
        <v>Geen vertragingen of showstoppers</v>
      </c>
      <c r="Z169" s="35" t="str">
        <v>Geen vertragingen of showstoppers</v>
      </c>
      <c r="AA169" s="35" t="str">
        <v>Geen vertragingen of showstoppers</v>
      </c>
      <c r="AB169" s="35" t="str">
        <v>Geen vertragingen of showstoppers</v>
      </c>
      <c r="AC169" s="35" t="str">
        <v>Geen vertragingen of showstoppers</v>
      </c>
      <c r="AD169" s="35" t="str">
        <v>Geen vertragingen of showstoppers</v>
      </c>
      <c r="AE169" s="37" t="str">
        <v>Geen vertragingen of showstoppers</v>
      </c>
      <c r="AF169" s="35" t="str">
        <v>Geen vertragingen of showstoppers</v>
      </c>
    </row>
    <row r="170" customFormat="false" ht="15" hidden="false" customHeight="false" outlineLevel="0" collapsed="false">
      <c r="A170" s="0" t="str">
        <v>Geen vertragingen of showstoppers</v>
      </c>
      <c r="B170" s="0" t="str">
        <v>Geen vertragingen of showstoppers</v>
      </c>
      <c r="C170" s="36" t="str">
        <v>Geen vertragingen of showstoppers</v>
      </c>
      <c r="D170" s="35" t="str">
        <v>Geen vertragingen of showstoppers</v>
      </c>
      <c r="E170" s="35" t="str">
        <v>Geen vertragingen of showstoppers</v>
      </c>
      <c r="F170" s="35" t="str">
        <v>Geen vertragingen of showstoppers</v>
      </c>
      <c r="G170" s="35" t="str">
        <v>Geen vertragingen of showstoppers</v>
      </c>
      <c r="H170" s="35" t="str">
        <v>Geen vertragingen of showstoppers</v>
      </c>
      <c r="I170" s="35" t="str">
        <v>Geen vertragingen of showstoppers</v>
      </c>
      <c r="J170" s="35" t="str">
        <v>Geen vertragingen of showstoppers</v>
      </c>
      <c r="K170" s="35" t="str">
        <v>Geen vertragingen of showstoppers</v>
      </c>
      <c r="L170" s="35" t="str">
        <v>Geen vertragingen of showstoppers</v>
      </c>
      <c r="M170" s="35" t="str">
        <v>Geen vertragingen of showstoppers</v>
      </c>
      <c r="N170" s="35" t="str">
        <v>Geen vertragingen of showstoppers</v>
      </c>
      <c r="O170" s="35" t="str">
        <v>Geen vertragingen of showstoppers</v>
      </c>
      <c r="P170" s="35" t="str">
        <v>Geen vertragingen of showstoppers</v>
      </c>
      <c r="Q170" s="36" t="str">
        <v>Geen vertragingen of showstoppers</v>
      </c>
      <c r="R170" s="36" t="str">
        <v>Geen vertragingen of showstoppers</v>
      </c>
      <c r="S170" s="36" t="str">
        <v>Geen vertragingen of showstoppers</v>
      </c>
      <c r="T170" s="36" t="str">
        <v>Geen vertragingen of showstoppers</v>
      </c>
      <c r="U170" s="36" t="str">
        <v>Geen vertragingen of showstoppers</v>
      </c>
      <c r="V170" s="36" t="str">
        <v>Geen vertragingen of showstoppers</v>
      </c>
      <c r="W170" s="35" t="str">
        <v>Geen vertragingen of showstoppers</v>
      </c>
      <c r="X170" s="35" t="str">
        <v>Geen vertragingen of showstoppers</v>
      </c>
      <c r="Y170" s="35" t="str">
        <v>Geen vertragingen of showstoppers</v>
      </c>
      <c r="Z170" s="35" t="str">
        <v>Geen vertragingen of showstoppers</v>
      </c>
      <c r="AA170" s="35" t="str">
        <v>Geen vertragingen of showstoppers</v>
      </c>
      <c r="AB170" s="35" t="str">
        <v>Geen vertragingen of showstoppers</v>
      </c>
      <c r="AC170" s="35" t="str">
        <v>Geen vertragingen of showstoppers</v>
      </c>
      <c r="AD170" s="35" t="str">
        <v>Geen vertragingen of showstoppers</v>
      </c>
      <c r="AE170" s="37" t="str">
        <v>Geen vertragingen of showstoppers</v>
      </c>
      <c r="AF170" s="35" t="str">
        <v>Geen vertragingen of showstoppers</v>
      </c>
    </row>
    <row r="171" customFormat="false" ht="15" hidden="false" customHeight="false" outlineLevel="0" collapsed="false">
      <c r="A171" s="0" t="str">
        <v>Geen vertragingen of showstoppers</v>
      </c>
      <c r="B171" s="0" t="str">
        <v>Geen vertragingen of showstoppers</v>
      </c>
      <c r="C171" s="36" t="str">
        <v>Geen vertragingen of showstoppers</v>
      </c>
      <c r="D171" s="35" t="str">
        <v>Geen vertragingen of showstoppers</v>
      </c>
      <c r="E171" s="35" t="str">
        <v>Geen vertragingen of showstoppers</v>
      </c>
      <c r="F171" s="35" t="str">
        <v>Geen vertragingen of showstoppers</v>
      </c>
      <c r="G171" s="35" t="str">
        <v>Geen vertragingen of showstoppers</v>
      </c>
      <c r="H171" s="35" t="str">
        <v>Geen vertragingen of showstoppers</v>
      </c>
      <c r="I171" s="35" t="str">
        <v>Geen vertragingen of showstoppers</v>
      </c>
      <c r="J171" s="35" t="str">
        <v>Geen vertragingen of showstoppers</v>
      </c>
      <c r="K171" s="35" t="str">
        <v>Geen vertragingen of showstoppers</v>
      </c>
      <c r="L171" s="35" t="str">
        <v>Geen vertragingen of showstoppers</v>
      </c>
      <c r="M171" s="35" t="str">
        <v>Geen vertragingen of showstoppers</v>
      </c>
      <c r="N171" s="35" t="str">
        <v>Geen vertragingen of showstoppers</v>
      </c>
      <c r="O171" s="35" t="str">
        <v>Geen vertragingen of showstoppers</v>
      </c>
      <c r="P171" s="35" t="str">
        <v>Geen vertragingen of showstoppers</v>
      </c>
      <c r="Q171" s="36" t="str">
        <v>Geen vertragingen of showstoppers</v>
      </c>
      <c r="R171" s="36" t="str">
        <v>Geen vertragingen of showstoppers</v>
      </c>
      <c r="S171" s="36" t="str">
        <v>Geen vertragingen of showstoppers</v>
      </c>
      <c r="T171" s="36" t="str">
        <v>Geen vertragingen of showstoppers</v>
      </c>
      <c r="U171" s="36" t="str">
        <v>Geen vertragingen of showstoppers</v>
      </c>
      <c r="V171" s="36" t="str">
        <v>Geen vertragingen of showstoppers</v>
      </c>
      <c r="W171" s="35" t="str">
        <v>Geen vertragingen of showstoppers</v>
      </c>
      <c r="X171" s="35" t="str">
        <v>Geen vertragingen of showstoppers</v>
      </c>
      <c r="Y171" s="35" t="str">
        <v>Geen vertragingen of showstoppers</v>
      </c>
      <c r="Z171" s="35" t="str">
        <v>Geen vertragingen of showstoppers</v>
      </c>
      <c r="AA171" s="35" t="str">
        <v>Geen vertragingen of showstoppers</v>
      </c>
      <c r="AB171" s="35" t="str">
        <v>Geen vertragingen of showstoppers</v>
      </c>
      <c r="AC171" s="35" t="str">
        <v>Geen vertragingen of showstoppers</v>
      </c>
      <c r="AD171" s="35" t="str">
        <v>Geen vertragingen of showstoppers</v>
      </c>
      <c r="AE171" s="37" t="str">
        <v>Geen vertragingen of showstoppers</v>
      </c>
      <c r="AF171" s="35" t="str">
        <v>Geen vertragingen of showstoppers</v>
      </c>
    </row>
    <row r="172" customFormat="false" ht="15" hidden="false" customHeight="false" outlineLevel="0" collapsed="false">
      <c r="A172" s="0" t="str">
        <v>Geen vertragingen of showstoppers</v>
      </c>
      <c r="B172" s="0" t="str">
        <v>Geen vertragingen of showstoppers</v>
      </c>
      <c r="C172" s="36" t="str">
        <v>Geen vertragingen of showstoppers</v>
      </c>
      <c r="D172" s="35" t="str">
        <v>Geen vertragingen of showstoppers</v>
      </c>
      <c r="E172" s="35" t="str">
        <v>Geen vertragingen of showstoppers</v>
      </c>
      <c r="F172" s="35" t="str">
        <v>Geen vertragingen of showstoppers</v>
      </c>
      <c r="G172" s="35" t="str">
        <v>Geen vertragingen of showstoppers</v>
      </c>
      <c r="H172" s="35" t="str">
        <v>Geen vertragingen of showstoppers</v>
      </c>
      <c r="I172" s="35" t="str">
        <v>Geen vertragingen of showstoppers</v>
      </c>
      <c r="J172" s="35" t="str">
        <v>Geen vertragingen of showstoppers</v>
      </c>
      <c r="K172" s="35" t="str">
        <v>Geen vertragingen of showstoppers</v>
      </c>
      <c r="L172" s="35" t="str">
        <v>Geen vertragingen of showstoppers</v>
      </c>
      <c r="M172" s="35" t="str">
        <v>Geen vertragingen of showstoppers</v>
      </c>
      <c r="N172" s="35" t="str">
        <v>Geen vertragingen of showstoppers</v>
      </c>
      <c r="O172" s="35" t="str">
        <v>Geen vertragingen of showstoppers</v>
      </c>
      <c r="P172" s="35" t="str">
        <v>Geen vertragingen of showstoppers</v>
      </c>
      <c r="Q172" s="36" t="str">
        <v>Geen vertragingen of showstoppers</v>
      </c>
      <c r="R172" s="36" t="str">
        <v>Geen vertragingen of showstoppers</v>
      </c>
      <c r="S172" s="36" t="str">
        <v>Geen vertragingen of showstoppers</v>
      </c>
      <c r="T172" s="36" t="str">
        <v>Geen vertragingen of showstoppers</v>
      </c>
      <c r="U172" s="36" t="str">
        <v>Geen vertragingen of showstoppers</v>
      </c>
      <c r="V172" s="36" t="str">
        <v>Geen vertragingen of showstoppers</v>
      </c>
      <c r="W172" s="35" t="str">
        <v>Geen vertragingen of showstoppers</v>
      </c>
      <c r="X172" s="35" t="str">
        <v>Geen vertragingen of showstoppers</v>
      </c>
      <c r="Y172" s="35" t="str">
        <v>Geen vertragingen of showstoppers</v>
      </c>
      <c r="Z172" s="35" t="str">
        <v>Geen vertragingen of showstoppers</v>
      </c>
      <c r="AA172" s="35" t="str">
        <v>Geen vertragingen of showstoppers</v>
      </c>
      <c r="AB172" s="35" t="str">
        <v>Geen vertragingen of showstoppers</v>
      </c>
      <c r="AC172" s="35" t="str">
        <v>Geen vertragingen of showstoppers</v>
      </c>
      <c r="AD172" s="35" t="str">
        <v>Geen vertragingen of showstoppers</v>
      </c>
      <c r="AE172" s="37" t="str">
        <v>Geen vertragingen of showstoppers</v>
      </c>
      <c r="AF172" s="35" t="str">
        <v>Geen vertragingen of showstoppers</v>
      </c>
    </row>
    <row r="173" customFormat="false" ht="15" hidden="false" customHeight="false" outlineLevel="0" collapsed="false">
      <c r="A173" s="0" t="str">
        <v>Geen vertragingen of showstoppers</v>
      </c>
      <c r="B173" s="0" t="str">
        <v>Geen vertragingen of showstoppers</v>
      </c>
      <c r="C173" s="36" t="str">
        <v>Geen vertragingen of showstoppers</v>
      </c>
      <c r="D173" s="35" t="str">
        <v>Geen vertragingen of showstoppers</v>
      </c>
      <c r="E173" s="35" t="str">
        <v>Geen vertragingen of showstoppers</v>
      </c>
      <c r="F173" s="35" t="str">
        <v>Geen vertragingen of showstoppers</v>
      </c>
      <c r="G173" s="35" t="str">
        <v>Geen vertragingen of showstoppers</v>
      </c>
      <c r="H173" s="35" t="str">
        <v>Geen vertragingen of showstoppers</v>
      </c>
      <c r="I173" s="35" t="str">
        <v>Geen vertragingen of showstoppers</v>
      </c>
      <c r="J173" s="35" t="str">
        <v>Geen vertragingen of showstoppers</v>
      </c>
      <c r="K173" s="35" t="str">
        <v>Geen vertragingen of showstoppers</v>
      </c>
      <c r="L173" s="35" t="str">
        <v>Geen vertragingen of showstoppers</v>
      </c>
      <c r="M173" s="35" t="str">
        <v>Geen vertragingen of showstoppers</v>
      </c>
      <c r="N173" s="35" t="str">
        <v>Geen vertragingen of showstoppers</v>
      </c>
      <c r="O173" s="35" t="str">
        <v>Geen vertragingen of showstoppers</v>
      </c>
      <c r="P173" s="35" t="str">
        <v>Geen vertragingen of showstoppers</v>
      </c>
      <c r="Q173" s="36" t="str">
        <v>Geen vertragingen of showstoppers</v>
      </c>
      <c r="R173" s="36" t="str">
        <v>Geen vertragingen of showstoppers</v>
      </c>
      <c r="S173" s="36" t="str">
        <v>Geen vertragingen of showstoppers</v>
      </c>
      <c r="T173" s="36" t="str">
        <v>Geen vertragingen of showstoppers</v>
      </c>
      <c r="U173" s="36" t="str">
        <v>Geen vertragingen of showstoppers</v>
      </c>
      <c r="V173" s="36" t="str">
        <v>Geen vertragingen of showstoppers</v>
      </c>
      <c r="W173" s="35" t="str">
        <v>Geen vertragingen of showstoppers</v>
      </c>
      <c r="X173" s="35" t="str">
        <v>Geen vertragingen of showstoppers</v>
      </c>
      <c r="Y173" s="35" t="str">
        <v>Geen vertragingen of showstoppers</v>
      </c>
      <c r="Z173" s="35" t="str">
        <v>Geen vertragingen of showstoppers</v>
      </c>
      <c r="AA173" s="35" t="str">
        <v>Geen vertragingen of showstoppers</v>
      </c>
      <c r="AB173" s="35" t="str">
        <v>Geen vertragingen of showstoppers</v>
      </c>
      <c r="AC173" s="35" t="str">
        <v>Geen vertragingen of showstoppers</v>
      </c>
      <c r="AD173" s="35" t="str">
        <v>Geen vertragingen of showstoppers</v>
      </c>
      <c r="AE173" s="37" t="str">
        <v>Geen vertragingen of showstoppers</v>
      </c>
      <c r="AF173" s="35" t="str">
        <v>Geen vertragingen of showstoppers</v>
      </c>
    </row>
    <row r="174" customFormat="false" ht="15" hidden="false" customHeight="false" outlineLevel="0" collapsed="false">
      <c r="A174" s="0" t="str">
        <v>Geen vertragingen of showstoppers</v>
      </c>
      <c r="B174" s="0" t="str">
        <v>Geen vertragingen of showstoppers</v>
      </c>
      <c r="C174" s="36" t="str">
        <v>Geen vertragingen of showstoppers</v>
      </c>
      <c r="D174" s="35" t="str">
        <v>Geen vertragingen of showstoppers</v>
      </c>
      <c r="E174" s="35" t="str">
        <v>Geen vertragingen of showstoppers</v>
      </c>
      <c r="F174" s="35" t="str">
        <v>Geen vertragingen of showstoppers</v>
      </c>
      <c r="G174" s="35" t="str">
        <v>Geen vertragingen of showstoppers</v>
      </c>
      <c r="H174" s="35" t="str">
        <v>Geen vertragingen of showstoppers</v>
      </c>
      <c r="I174" s="35" t="str">
        <v>Geen vertragingen of showstoppers</v>
      </c>
      <c r="J174" s="35" t="str">
        <v>Geen vertragingen of showstoppers</v>
      </c>
      <c r="K174" s="35" t="str">
        <v>Geen vertragingen of showstoppers</v>
      </c>
      <c r="L174" s="35" t="str">
        <v>Geen vertragingen of showstoppers</v>
      </c>
      <c r="M174" s="35" t="str">
        <v>Geen vertragingen of showstoppers</v>
      </c>
      <c r="N174" s="35" t="str">
        <v>Geen vertragingen of showstoppers</v>
      </c>
      <c r="O174" s="35" t="str">
        <v>Geen vertragingen of showstoppers</v>
      </c>
      <c r="P174" s="35" t="str">
        <v>Geen vertragingen of showstoppers</v>
      </c>
      <c r="Q174" s="36" t="str">
        <v>Geen vertragingen of showstoppers</v>
      </c>
      <c r="R174" s="36" t="str">
        <v>Geen vertragingen of showstoppers</v>
      </c>
      <c r="S174" s="36" t="str">
        <v>Geen vertragingen of showstoppers</v>
      </c>
      <c r="T174" s="36" t="str">
        <v>Geen vertragingen of showstoppers</v>
      </c>
      <c r="U174" s="36" t="str">
        <v>Geen vertragingen of showstoppers</v>
      </c>
      <c r="V174" s="36" t="str">
        <v>Geen vertragingen of showstoppers</v>
      </c>
      <c r="W174" s="35" t="str">
        <v>Geen vertragingen of showstoppers</v>
      </c>
      <c r="X174" s="35" t="str">
        <v>Geen vertragingen of showstoppers</v>
      </c>
      <c r="Y174" s="35" t="str">
        <v>Geen vertragingen of showstoppers</v>
      </c>
      <c r="Z174" s="35" t="str">
        <v>Geen vertragingen of showstoppers</v>
      </c>
      <c r="AA174" s="35" t="str">
        <v>Geen vertragingen of showstoppers</v>
      </c>
      <c r="AB174" s="35" t="str">
        <v>Geen vertragingen of showstoppers</v>
      </c>
      <c r="AC174" s="35" t="str">
        <v>Geen vertragingen of showstoppers</v>
      </c>
      <c r="AD174" s="35" t="str">
        <v>Geen vertragingen of showstoppers</v>
      </c>
      <c r="AE174" s="37" t="str">
        <v>Geen vertragingen of showstoppers</v>
      </c>
      <c r="AF174" s="35" t="str">
        <v>Geen vertragingen of showstoppers</v>
      </c>
    </row>
    <row r="175" customFormat="false" ht="15" hidden="false" customHeight="false" outlineLevel="0" collapsed="false">
      <c r="A175" s="0" t="str">
        <v>Geen vertragingen of showstoppers</v>
      </c>
      <c r="B175" s="0" t="str">
        <v>Geen vertragingen of showstoppers</v>
      </c>
      <c r="C175" s="36" t="str">
        <v>Geen vertragingen of showstoppers</v>
      </c>
      <c r="D175" s="35" t="str">
        <v>Geen vertragingen of showstoppers</v>
      </c>
      <c r="E175" s="35" t="str">
        <v>Geen vertragingen of showstoppers</v>
      </c>
      <c r="F175" s="35" t="str">
        <v>Geen vertragingen of showstoppers</v>
      </c>
      <c r="G175" s="35" t="str">
        <v>Geen vertragingen of showstoppers</v>
      </c>
      <c r="H175" s="35" t="str">
        <v>Geen vertragingen of showstoppers</v>
      </c>
      <c r="I175" s="35" t="str">
        <v>Geen vertragingen of showstoppers</v>
      </c>
      <c r="J175" s="35" t="str">
        <v>Geen vertragingen of showstoppers</v>
      </c>
      <c r="K175" s="35" t="str">
        <v>Geen vertragingen of showstoppers</v>
      </c>
      <c r="L175" s="35" t="str">
        <v>Geen vertragingen of showstoppers</v>
      </c>
      <c r="M175" s="35" t="str">
        <v>Geen vertragingen of showstoppers</v>
      </c>
      <c r="N175" s="35" t="str">
        <v>Geen vertragingen of showstoppers</v>
      </c>
      <c r="O175" s="35" t="str">
        <v>Geen vertragingen of showstoppers</v>
      </c>
      <c r="P175" s="35" t="str">
        <v>Geen vertragingen of showstoppers</v>
      </c>
      <c r="Q175" s="36" t="str">
        <v>Geen vertragingen of showstoppers</v>
      </c>
      <c r="R175" s="36" t="str">
        <v>Geen vertragingen of showstoppers</v>
      </c>
      <c r="S175" s="36" t="str">
        <v>Geen vertragingen of showstoppers</v>
      </c>
      <c r="T175" s="36" t="str">
        <v>Geen vertragingen of showstoppers</v>
      </c>
      <c r="U175" s="36" t="str">
        <v>Geen vertragingen of showstoppers</v>
      </c>
      <c r="V175" s="36" t="str">
        <v>Geen vertragingen of showstoppers</v>
      </c>
      <c r="W175" s="35" t="str">
        <v>Geen vertragingen of showstoppers</v>
      </c>
      <c r="X175" s="35" t="str">
        <v>Geen vertragingen of showstoppers</v>
      </c>
      <c r="Y175" s="35" t="str">
        <v>Geen vertragingen of showstoppers</v>
      </c>
      <c r="Z175" s="35" t="str">
        <v>Geen vertragingen of showstoppers</v>
      </c>
      <c r="AA175" s="35" t="str">
        <v>Geen vertragingen of showstoppers</v>
      </c>
      <c r="AB175" s="35" t="str">
        <v>Geen vertragingen of showstoppers</v>
      </c>
      <c r="AC175" s="35" t="str">
        <v>Geen vertragingen of showstoppers</v>
      </c>
      <c r="AD175" s="35" t="str">
        <v>Geen vertragingen of showstoppers</v>
      </c>
      <c r="AE175" s="37" t="str">
        <v>Geen vertragingen of showstoppers</v>
      </c>
      <c r="AF175" s="35" t="str">
        <v>Geen vertragingen of showstoppers</v>
      </c>
    </row>
    <row r="176" customFormat="false" ht="15" hidden="false" customHeight="false" outlineLevel="0" collapsed="false">
      <c r="A176" s="0" t="str">
        <v>Geen vertragingen of showstoppers</v>
      </c>
      <c r="B176" s="0" t="str">
        <v>Geen vertragingen of showstoppers</v>
      </c>
      <c r="C176" s="36" t="str">
        <v>Geen vertragingen of showstoppers</v>
      </c>
      <c r="D176" s="35" t="str">
        <v>Geen vertragingen of showstoppers</v>
      </c>
      <c r="E176" s="35" t="str">
        <v>Geen vertragingen of showstoppers</v>
      </c>
      <c r="F176" s="35" t="str">
        <v>Geen vertragingen of showstoppers</v>
      </c>
      <c r="G176" s="35" t="str">
        <v>Geen vertragingen of showstoppers</v>
      </c>
      <c r="H176" s="35" t="str">
        <v>Geen vertragingen of showstoppers</v>
      </c>
      <c r="I176" s="35" t="str">
        <v>Geen vertragingen of showstoppers</v>
      </c>
      <c r="J176" s="35" t="str">
        <v>Geen vertragingen of showstoppers</v>
      </c>
      <c r="K176" s="35" t="str">
        <v>Geen vertragingen of showstoppers</v>
      </c>
      <c r="L176" s="35" t="str">
        <v>Geen vertragingen of showstoppers</v>
      </c>
      <c r="M176" s="35" t="str">
        <v>Geen vertragingen of showstoppers</v>
      </c>
      <c r="N176" s="35" t="str">
        <v>Geen vertragingen of showstoppers</v>
      </c>
      <c r="O176" s="35" t="str">
        <v>Geen vertragingen of showstoppers</v>
      </c>
      <c r="P176" s="35" t="str">
        <v>Geen vertragingen of showstoppers</v>
      </c>
      <c r="Q176" s="36" t="str">
        <v>Geen vertragingen of showstoppers</v>
      </c>
      <c r="R176" s="36" t="str">
        <v>Geen vertragingen of showstoppers</v>
      </c>
      <c r="S176" s="36" t="str">
        <v>Geen vertragingen of showstoppers</v>
      </c>
      <c r="T176" s="36" t="str">
        <v>Geen vertragingen of showstoppers</v>
      </c>
      <c r="U176" s="36" t="str">
        <v>Geen vertragingen of showstoppers</v>
      </c>
      <c r="V176" s="36" t="str">
        <v>Geen vertragingen of showstoppers</v>
      </c>
      <c r="W176" s="35" t="str">
        <v>Geen vertragingen of showstoppers</v>
      </c>
      <c r="X176" s="35" t="str">
        <v>Geen vertragingen of showstoppers</v>
      </c>
      <c r="Y176" s="35" t="str">
        <v>Geen vertragingen of showstoppers</v>
      </c>
      <c r="Z176" s="35" t="str">
        <v>Geen vertragingen of showstoppers</v>
      </c>
      <c r="AA176" s="35" t="str">
        <v>Geen vertragingen of showstoppers</v>
      </c>
      <c r="AB176" s="35" t="str">
        <v>Geen vertragingen of showstoppers</v>
      </c>
      <c r="AC176" s="35" t="str">
        <v>Geen vertragingen of showstoppers</v>
      </c>
      <c r="AD176" s="35" t="str">
        <v>Geen vertragingen of showstoppers</v>
      </c>
      <c r="AE176" s="37" t="str">
        <v>Geen vertragingen of showstoppers</v>
      </c>
      <c r="AF176" s="35" t="str">
        <v>Geen vertragingen of showstoppers</v>
      </c>
    </row>
    <row r="177" customFormat="false" ht="15" hidden="false" customHeight="false" outlineLevel="0" collapsed="false">
      <c r="A177" s="0" t="str">
        <v>Geen vertragingen of showstoppers</v>
      </c>
      <c r="B177" s="0" t="str">
        <v>Geen vertragingen of showstoppers</v>
      </c>
      <c r="C177" s="36" t="str">
        <v>Geen vertragingen of showstoppers</v>
      </c>
      <c r="D177" s="35" t="str">
        <v>Geen vertragingen of showstoppers</v>
      </c>
      <c r="E177" s="35" t="str">
        <v>Geen vertragingen of showstoppers</v>
      </c>
      <c r="F177" s="35" t="str">
        <v>Geen vertragingen of showstoppers</v>
      </c>
      <c r="G177" s="35" t="str">
        <v>Geen vertragingen of showstoppers</v>
      </c>
      <c r="H177" s="35" t="str">
        <v>Geen vertragingen of showstoppers</v>
      </c>
      <c r="I177" s="35" t="str">
        <v>Geen vertragingen of showstoppers</v>
      </c>
      <c r="J177" s="35" t="str">
        <v>Geen vertragingen of showstoppers</v>
      </c>
      <c r="K177" s="35" t="str">
        <v>Geen vertragingen of showstoppers</v>
      </c>
      <c r="L177" s="35" t="str">
        <v>Geen vertragingen of showstoppers</v>
      </c>
      <c r="M177" s="35" t="str">
        <v>Geen vertragingen of showstoppers</v>
      </c>
      <c r="N177" s="35" t="str">
        <v>Geen vertragingen of showstoppers</v>
      </c>
      <c r="O177" s="35" t="str">
        <v>Geen vertragingen of showstoppers</v>
      </c>
      <c r="P177" s="35" t="str">
        <v>Geen vertragingen of showstoppers</v>
      </c>
      <c r="Q177" s="36" t="str">
        <v>Geen vertragingen of showstoppers</v>
      </c>
      <c r="R177" s="36" t="str">
        <v>Geen vertragingen of showstoppers</v>
      </c>
      <c r="S177" s="36" t="str">
        <v>Geen vertragingen of showstoppers</v>
      </c>
      <c r="T177" s="36" t="str">
        <v>Geen vertragingen of showstoppers</v>
      </c>
      <c r="U177" s="36" t="str">
        <v>Geen vertragingen of showstoppers</v>
      </c>
      <c r="V177" s="36" t="str">
        <v>Geen vertragingen of showstoppers</v>
      </c>
      <c r="W177" s="35" t="str">
        <v>Geen vertragingen of showstoppers</v>
      </c>
      <c r="X177" s="35" t="str">
        <v>Geen vertragingen of showstoppers</v>
      </c>
      <c r="Y177" s="35" t="str">
        <v>Geen vertragingen of showstoppers</v>
      </c>
      <c r="Z177" s="35" t="str">
        <v>Geen vertragingen of showstoppers</v>
      </c>
      <c r="AA177" s="35" t="str">
        <v>Geen vertragingen of showstoppers</v>
      </c>
      <c r="AB177" s="35" t="str">
        <v>Geen vertragingen of showstoppers</v>
      </c>
      <c r="AC177" s="35" t="str">
        <v>Geen vertragingen of showstoppers</v>
      </c>
      <c r="AD177" s="35" t="str">
        <v>Geen vertragingen of showstoppers</v>
      </c>
      <c r="AE177" s="37" t="str">
        <v>Geen vertragingen of showstoppers</v>
      </c>
      <c r="AF177" s="35" t="str">
        <v>Geen vertragingen of showstoppers</v>
      </c>
    </row>
    <row r="178" customFormat="false" ht="15" hidden="false" customHeight="false" outlineLevel="0" collapsed="false">
      <c r="A178" s="0" t="str">
        <v>Geen vertragingen of showstoppers</v>
      </c>
      <c r="B178" s="0" t="str">
        <v>Geen vertragingen of showstoppers</v>
      </c>
      <c r="C178" s="36" t="str">
        <v>Geen vertragingen of showstoppers</v>
      </c>
      <c r="D178" s="35" t="str">
        <v>Geen vertragingen of showstoppers</v>
      </c>
      <c r="E178" s="35" t="str">
        <v>Geen vertragingen of showstoppers</v>
      </c>
      <c r="F178" s="35" t="str">
        <v>Geen vertragingen of showstoppers</v>
      </c>
      <c r="G178" s="35" t="str">
        <v>Geen vertragingen of showstoppers</v>
      </c>
      <c r="H178" s="35" t="str">
        <v>Geen vertragingen of showstoppers</v>
      </c>
      <c r="I178" s="35" t="str">
        <v>Geen vertragingen of showstoppers</v>
      </c>
      <c r="J178" s="35" t="str">
        <v>Geen vertragingen of showstoppers</v>
      </c>
      <c r="K178" s="35" t="str">
        <v>Geen vertragingen of showstoppers</v>
      </c>
      <c r="L178" s="35" t="str">
        <v>Geen vertragingen of showstoppers</v>
      </c>
      <c r="M178" s="35" t="str">
        <v>Geen vertragingen of showstoppers</v>
      </c>
      <c r="N178" s="35" t="str">
        <v>Geen vertragingen of showstoppers</v>
      </c>
      <c r="O178" s="35" t="str">
        <v>Geen vertragingen of showstoppers</v>
      </c>
      <c r="P178" s="35" t="str">
        <v>Geen vertragingen of showstoppers</v>
      </c>
      <c r="Q178" s="36" t="str">
        <v>Geen vertragingen of showstoppers</v>
      </c>
      <c r="R178" s="36" t="str">
        <v>Geen vertragingen of showstoppers</v>
      </c>
      <c r="S178" s="36" t="str">
        <v>Geen vertragingen of showstoppers</v>
      </c>
      <c r="T178" s="36" t="str">
        <v>Geen vertragingen of showstoppers</v>
      </c>
      <c r="U178" s="36" t="str">
        <v>Geen vertragingen of showstoppers</v>
      </c>
      <c r="V178" s="36" t="str">
        <v>Geen vertragingen of showstoppers</v>
      </c>
      <c r="W178" s="35" t="str">
        <v>Geen vertragingen of showstoppers</v>
      </c>
      <c r="X178" s="35" t="str">
        <v>Geen vertragingen of showstoppers</v>
      </c>
      <c r="Y178" s="35" t="str">
        <v>Geen vertragingen of showstoppers</v>
      </c>
      <c r="Z178" s="35" t="str">
        <v>Geen vertragingen of showstoppers</v>
      </c>
      <c r="AA178" s="35" t="str">
        <v>Geen vertragingen of showstoppers</v>
      </c>
      <c r="AB178" s="35" t="str">
        <v>Geen vertragingen of showstoppers</v>
      </c>
      <c r="AC178" s="35" t="str">
        <v>Geen vertragingen of showstoppers</v>
      </c>
      <c r="AD178" s="35" t="str">
        <v>Geen vertragingen of showstoppers</v>
      </c>
      <c r="AE178" s="37" t="str">
        <v>Geen vertragingen of showstoppers</v>
      </c>
      <c r="AF178" s="35" t="str">
        <v>Geen vertragingen of showstoppers</v>
      </c>
    </row>
    <row r="179" customFormat="false" ht="15" hidden="false" customHeight="false" outlineLevel="0" collapsed="false">
      <c r="A179" s="0" t="str">
        <v>Geen vertragingen of showstoppers</v>
      </c>
      <c r="B179" s="0" t="str">
        <v>Geen vertragingen of showstoppers</v>
      </c>
      <c r="C179" s="36" t="str">
        <v>Geen vertragingen of showstoppers</v>
      </c>
      <c r="D179" s="35" t="str">
        <v>Geen vertragingen of showstoppers</v>
      </c>
      <c r="E179" s="35" t="str">
        <v>Geen vertragingen of showstoppers</v>
      </c>
      <c r="F179" s="35" t="str">
        <v>Geen vertragingen of showstoppers</v>
      </c>
      <c r="G179" s="35" t="str">
        <v>Geen vertragingen of showstoppers</v>
      </c>
      <c r="H179" s="35" t="str">
        <v>Geen vertragingen of showstoppers</v>
      </c>
      <c r="I179" s="35" t="str">
        <v>Geen vertragingen of showstoppers</v>
      </c>
      <c r="J179" s="35" t="str">
        <v>Geen vertragingen of showstoppers</v>
      </c>
      <c r="K179" s="35" t="str">
        <v>Geen vertragingen of showstoppers</v>
      </c>
      <c r="L179" s="35" t="str">
        <v>Geen vertragingen of showstoppers</v>
      </c>
      <c r="M179" s="35" t="str">
        <v>Geen vertragingen of showstoppers</v>
      </c>
      <c r="N179" s="35" t="str">
        <v>Geen vertragingen of showstoppers</v>
      </c>
      <c r="O179" s="35" t="str">
        <v>Geen vertragingen of showstoppers</v>
      </c>
      <c r="P179" s="35" t="str">
        <v>Geen vertragingen of showstoppers</v>
      </c>
      <c r="Q179" s="36" t="str">
        <v>Geen vertragingen of showstoppers</v>
      </c>
      <c r="R179" s="36" t="str">
        <v>Geen vertragingen of showstoppers</v>
      </c>
      <c r="S179" s="36" t="str">
        <v>Geen vertragingen of showstoppers</v>
      </c>
      <c r="T179" s="36" t="str">
        <v>Geen vertragingen of showstoppers</v>
      </c>
      <c r="U179" s="36" t="str">
        <v>Geen vertragingen of showstoppers</v>
      </c>
      <c r="V179" s="36" t="str">
        <v>Geen vertragingen of showstoppers</v>
      </c>
      <c r="W179" s="35" t="str">
        <v>Geen vertragingen of showstoppers</v>
      </c>
      <c r="X179" s="35" t="str">
        <v>Geen vertragingen of showstoppers</v>
      </c>
      <c r="Y179" s="35" t="str">
        <v>Geen vertragingen of showstoppers</v>
      </c>
      <c r="Z179" s="35" t="str">
        <v>Geen vertragingen of showstoppers</v>
      </c>
      <c r="AA179" s="35" t="str">
        <v>Geen vertragingen of showstoppers</v>
      </c>
      <c r="AB179" s="35" t="str">
        <v>Geen vertragingen of showstoppers</v>
      </c>
      <c r="AC179" s="35" t="str">
        <v>Geen vertragingen of showstoppers</v>
      </c>
      <c r="AD179" s="35" t="str">
        <v>Geen vertragingen of showstoppers</v>
      </c>
      <c r="AE179" s="37" t="str">
        <v>Geen vertragingen of showstoppers</v>
      </c>
      <c r="AF179" s="35" t="str">
        <v>Geen vertragingen of showstoppers</v>
      </c>
    </row>
    <row r="180" customFormat="false" ht="15" hidden="false" customHeight="false" outlineLevel="0" collapsed="false">
      <c r="A180" s="0" t="str">
        <v>Geen vertragingen of showstoppers</v>
      </c>
      <c r="B180" s="0" t="str">
        <v>Geen vertragingen of showstoppers</v>
      </c>
      <c r="C180" s="36" t="str">
        <v>Geen vertragingen of showstoppers</v>
      </c>
      <c r="D180" s="35" t="str">
        <v>Geen vertragingen of showstoppers</v>
      </c>
      <c r="E180" s="35" t="str">
        <v>Geen vertragingen of showstoppers</v>
      </c>
      <c r="F180" s="35" t="str">
        <v>Geen vertragingen of showstoppers</v>
      </c>
      <c r="G180" s="35" t="str">
        <v>Geen vertragingen of showstoppers</v>
      </c>
      <c r="H180" s="35" t="str">
        <v>Geen vertragingen of showstoppers</v>
      </c>
      <c r="I180" s="35" t="str">
        <v>Geen vertragingen of showstoppers</v>
      </c>
      <c r="J180" s="35" t="str">
        <v>Geen vertragingen of showstoppers</v>
      </c>
      <c r="K180" s="35" t="str">
        <v>Geen vertragingen of showstoppers</v>
      </c>
      <c r="L180" s="35" t="str">
        <v>Geen vertragingen of showstoppers</v>
      </c>
      <c r="M180" s="35" t="str">
        <v>Geen vertragingen of showstoppers</v>
      </c>
      <c r="N180" s="35" t="str">
        <v>Geen vertragingen of showstoppers</v>
      </c>
      <c r="O180" s="35" t="str">
        <v>Geen vertragingen of showstoppers</v>
      </c>
      <c r="P180" s="35" t="str">
        <v>Geen vertragingen of showstoppers</v>
      </c>
      <c r="Q180" s="36" t="str">
        <v>Geen vertragingen of showstoppers</v>
      </c>
      <c r="R180" s="36" t="str">
        <v>Geen vertragingen of showstoppers</v>
      </c>
      <c r="S180" s="36" t="str">
        <v>Geen vertragingen of showstoppers</v>
      </c>
      <c r="T180" s="36" t="str">
        <v>Geen vertragingen of showstoppers</v>
      </c>
      <c r="U180" s="36" t="str">
        <v>Geen vertragingen of showstoppers</v>
      </c>
      <c r="V180" s="36" t="str">
        <v>Geen vertragingen of showstoppers</v>
      </c>
      <c r="W180" s="35" t="str">
        <v>Geen vertragingen of showstoppers</v>
      </c>
      <c r="X180" s="35" t="str">
        <v>Geen vertragingen of showstoppers</v>
      </c>
      <c r="Y180" s="35" t="str">
        <v>Geen vertragingen of showstoppers</v>
      </c>
      <c r="Z180" s="35" t="str">
        <v>Geen vertragingen of showstoppers</v>
      </c>
      <c r="AA180" s="35" t="str">
        <v>Geen vertragingen of showstoppers</v>
      </c>
      <c r="AB180" s="35" t="str">
        <v>Geen vertragingen of showstoppers</v>
      </c>
      <c r="AC180" s="35" t="str">
        <v>Geen vertragingen of showstoppers</v>
      </c>
      <c r="AD180" s="35" t="str">
        <v>Geen vertragingen of showstoppers</v>
      </c>
      <c r="AE180" s="37" t="str">
        <v>Geen vertragingen of showstoppers</v>
      </c>
      <c r="AF180" s="35" t="str">
        <v>Geen vertragingen of showstoppers</v>
      </c>
    </row>
    <row r="181" customFormat="false" ht="15" hidden="false" customHeight="false" outlineLevel="0" collapsed="false">
      <c r="A181" s="0" t="str">
        <v>Geen vertragingen of showstoppers</v>
      </c>
      <c r="B181" s="0" t="str">
        <v>Geen vertragingen of showstoppers</v>
      </c>
      <c r="C181" s="36" t="str">
        <v>Geen vertragingen of showstoppers</v>
      </c>
      <c r="D181" s="35" t="str">
        <v>Geen vertragingen of showstoppers</v>
      </c>
      <c r="E181" s="35" t="str">
        <v>Geen vertragingen of showstoppers</v>
      </c>
      <c r="F181" s="35" t="str">
        <v>Geen vertragingen of showstoppers</v>
      </c>
      <c r="G181" s="35" t="str">
        <v>Geen vertragingen of showstoppers</v>
      </c>
      <c r="H181" s="35" t="str">
        <v>Geen vertragingen of showstoppers</v>
      </c>
      <c r="I181" s="35" t="str">
        <v>Geen vertragingen of showstoppers</v>
      </c>
      <c r="J181" s="35" t="str">
        <v>Geen vertragingen of showstoppers</v>
      </c>
      <c r="K181" s="35" t="str">
        <v>Geen vertragingen of showstoppers</v>
      </c>
      <c r="L181" s="35" t="str">
        <v>Geen vertragingen of showstoppers</v>
      </c>
      <c r="M181" s="35" t="str">
        <v>Geen vertragingen of showstoppers</v>
      </c>
      <c r="N181" s="35" t="str">
        <v>Geen vertragingen of showstoppers</v>
      </c>
      <c r="O181" s="35" t="str">
        <v>Geen vertragingen of showstoppers</v>
      </c>
      <c r="P181" s="35" t="str">
        <v>Geen vertragingen of showstoppers</v>
      </c>
      <c r="Q181" s="36" t="str">
        <v>Geen vertragingen of showstoppers</v>
      </c>
      <c r="R181" s="36" t="str">
        <v>Geen vertragingen of showstoppers</v>
      </c>
      <c r="S181" s="36" t="str">
        <v>Geen vertragingen of showstoppers</v>
      </c>
      <c r="T181" s="36" t="str">
        <v>Geen vertragingen of showstoppers</v>
      </c>
      <c r="U181" s="36" t="str">
        <v>Geen vertragingen of showstoppers</v>
      </c>
      <c r="V181" s="36" t="str">
        <v>Geen vertragingen of showstoppers</v>
      </c>
      <c r="W181" s="35" t="str">
        <v>Geen vertragingen of showstoppers</v>
      </c>
      <c r="X181" s="35" t="str">
        <v>Geen vertragingen of showstoppers</v>
      </c>
      <c r="Y181" s="35" t="str">
        <v>Geen vertragingen of showstoppers</v>
      </c>
      <c r="Z181" s="35" t="str">
        <v>Geen vertragingen of showstoppers</v>
      </c>
      <c r="AA181" s="35" t="str">
        <v>Geen vertragingen of showstoppers</v>
      </c>
      <c r="AB181" s="35" t="str">
        <v>Geen vertragingen of showstoppers</v>
      </c>
      <c r="AC181" s="35" t="str">
        <v>Geen vertragingen of showstoppers</v>
      </c>
      <c r="AD181" s="35" t="str">
        <v>Geen vertragingen of showstoppers</v>
      </c>
      <c r="AE181" s="37" t="str">
        <v>Geen vertragingen of showstoppers</v>
      </c>
      <c r="AF181" s="35" t="str">
        <v>Geen vertragingen of showstoppers</v>
      </c>
    </row>
    <row r="182" customFormat="false" ht="15" hidden="false" customHeight="false" outlineLevel="0" collapsed="false">
      <c r="A182" s="0" t="str">
        <v>Geen vertragingen of showstoppers</v>
      </c>
      <c r="B182" s="0" t="str">
        <v>Geen vertragingen of showstoppers</v>
      </c>
      <c r="C182" s="36" t="str">
        <v>Geen vertragingen of showstoppers</v>
      </c>
      <c r="D182" s="35" t="str">
        <v>Geen vertragingen of showstoppers</v>
      </c>
      <c r="E182" s="35" t="str">
        <v>Geen vertragingen of showstoppers</v>
      </c>
      <c r="F182" s="35" t="str">
        <v>Geen vertragingen of showstoppers</v>
      </c>
      <c r="G182" s="35" t="str">
        <v>Geen vertragingen of showstoppers</v>
      </c>
      <c r="H182" s="35" t="str">
        <v>Geen vertragingen of showstoppers</v>
      </c>
      <c r="I182" s="35" t="str">
        <v>Geen vertragingen of showstoppers</v>
      </c>
      <c r="J182" s="35" t="str">
        <v>Geen vertragingen of showstoppers</v>
      </c>
      <c r="K182" s="35" t="str">
        <v>Geen vertragingen of showstoppers</v>
      </c>
      <c r="L182" s="35" t="str">
        <v>Geen vertragingen of showstoppers</v>
      </c>
      <c r="M182" s="35" t="str">
        <v>Geen vertragingen of showstoppers</v>
      </c>
      <c r="N182" s="35" t="str">
        <v>Geen vertragingen of showstoppers</v>
      </c>
      <c r="O182" s="35" t="str">
        <v>Geen vertragingen of showstoppers</v>
      </c>
      <c r="P182" s="35" t="str">
        <v>Geen vertragingen of showstoppers</v>
      </c>
      <c r="Q182" s="36" t="str">
        <v>Geen vertragingen of showstoppers</v>
      </c>
      <c r="R182" s="36" t="str">
        <v>Geen vertragingen of showstoppers</v>
      </c>
      <c r="S182" s="36" t="str">
        <v>Geen vertragingen of showstoppers</v>
      </c>
      <c r="T182" s="36" t="str">
        <v>Geen vertragingen of showstoppers</v>
      </c>
      <c r="U182" s="36" t="str">
        <v>Geen vertragingen of showstoppers</v>
      </c>
      <c r="V182" s="36" t="str">
        <v>Geen vertragingen of showstoppers</v>
      </c>
      <c r="W182" s="35" t="str">
        <v>Geen vertragingen of showstoppers</v>
      </c>
      <c r="X182" s="35" t="str">
        <v>Geen vertragingen of showstoppers</v>
      </c>
      <c r="Y182" s="35" t="str">
        <v>Geen vertragingen of showstoppers</v>
      </c>
      <c r="Z182" s="35" t="str">
        <v>Geen vertragingen of showstoppers</v>
      </c>
      <c r="AA182" s="35" t="str">
        <v>Geen vertragingen of showstoppers</v>
      </c>
      <c r="AB182" s="35" t="str">
        <v>Geen vertragingen of showstoppers</v>
      </c>
      <c r="AC182" s="35" t="str">
        <v>Geen vertragingen of showstoppers</v>
      </c>
      <c r="AD182" s="35" t="str">
        <v>Geen vertragingen of showstoppers</v>
      </c>
      <c r="AE182" s="37" t="str">
        <v>Geen vertragingen of showstoppers</v>
      </c>
      <c r="AF182" s="35" t="str">
        <v>Geen vertragingen of showstoppers</v>
      </c>
    </row>
    <row r="183" customFormat="false" ht="15" hidden="false" customHeight="false" outlineLevel="0" collapsed="false">
      <c r="A183" s="0" t="str">
        <v>Geen vertragingen of showstoppers</v>
      </c>
      <c r="B183" s="0" t="str">
        <v>Geen vertragingen of showstoppers</v>
      </c>
      <c r="C183" s="36" t="str">
        <v>Geen vertragingen of showstoppers</v>
      </c>
      <c r="D183" s="35" t="str">
        <v>Geen vertragingen of showstoppers</v>
      </c>
      <c r="E183" s="35" t="str">
        <v>Geen vertragingen of showstoppers</v>
      </c>
      <c r="F183" s="35" t="str">
        <v>Geen vertragingen of showstoppers</v>
      </c>
      <c r="G183" s="35" t="str">
        <v>Geen vertragingen of showstoppers</v>
      </c>
      <c r="H183" s="35" t="str">
        <v>Geen vertragingen of showstoppers</v>
      </c>
      <c r="I183" s="35" t="str">
        <v>Geen vertragingen of showstoppers</v>
      </c>
      <c r="J183" s="35" t="str">
        <v>Geen vertragingen of showstoppers</v>
      </c>
      <c r="K183" s="35" t="str">
        <v>Geen vertragingen of showstoppers</v>
      </c>
      <c r="L183" s="35" t="str">
        <v>Geen vertragingen of showstoppers</v>
      </c>
      <c r="M183" s="35" t="str">
        <v>Geen vertragingen of showstoppers</v>
      </c>
      <c r="N183" s="35" t="str">
        <v>Geen vertragingen of showstoppers</v>
      </c>
      <c r="O183" s="35" t="str">
        <v>Geen vertragingen of showstoppers</v>
      </c>
      <c r="P183" s="35" t="str">
        <v>Geen vertragingen of showstoppers</v>
      </c>
      <c r="Q183" s="36" t="str">
        <v>Geen vertragingen of showstoppers</v>
      </c>
      <c r="R183" s="36" t="str">
        <v>Geen vertragingen of showstoppers</v>
      </c>
      <c r="S183" s="36" t="str">
        <v>Geen vertragingen of showstoppers</v>
      </c>
      <c r="T183" s="36" t="str">
        <v>Geen vertragingen of showstoppers</v>
      </c>
      <c r="U183" s="36" t="str">
        <v>Geen vertragingen of showstoppers</v>
      </c>
      <c r="V183" s="36" t="str">
        <v>Geen vertragingen of showstoppers</v>
      </c>
      <c r="W183" s="35" t="str">
        <v>Geen vertragingen of showstoppers</v>
      </c>
      <c r="X183" s="35" t="str">
        <v>Geen vertragingen of showstoppers</v>
      </c>
      <c r="Y183" s="35" t="str">
        <v>Geen vertragingen of showstoppers</v>
      </c>
      <c r="Z183" s="35" t="str">
        <v>Geen vertragingen of showstoppers</v>
      </c>
      <c r="AA183" s="35" t="str">
        <v>Geen vertragingen of showstoppers</v>
      </c>
      <c r="AB183" s="35" t="str">
        <v>Geen vertragingen of showstoppers</v>
      </c>
      <c r="AC183" s="35" t="str">
        <v>Geen vertragingen of showstoppers</v>
      </c>
      <c r="AD183" s="35" t="str">
        <v>Geen vertragingen of showstoppers</v>
      </c>
      <c r="AE183" s="37" t="str">
        <v>Geen vertragingen of showstoppers</v>
      </c>
      <c r="AF183" s="35" t="str">
        <v>Geen vertragingen of showstoppers</v>
      </c>
    </row>
    <row r="184" customFormat="false" ht="15" hidden="false" customHeight="false" outlineLevel="0" collapsed="false">
      <c r="A184" s="0" t="str">
        <v>Geen vertragingen of showstoppers</v>
      </c>
      <c r="B184" s="0" t="str">
        <v>Geen vertragingen of showstoppers</v>
      </c>
      <c r="C184" s="36" t="str">
        <v>Geen vertragingen of showstoppers</v>
      </c>
      <c r="D184" s="35" t="str">
        <v>Geen vertragingen of showstoppers</v>
      </c>
      <c r="E184" s="35" t="str">
        <v>Geen vertragingen of showstoppers</v>
      </c>
      <c r="F184" s="35" t="str">
        <v>Geen vertragingen of showstoppers</v>
      </c>
      <c r="G184" s="35" t="str">
        <v>Geen vertragingen of showstoppers</v>
      </c>
      <c r="H184" s="35" t="str">
        <v>Geen vertragingen of showstoppers</v>
      </c>
      <c r="I184" s="35" t="str">
        <v>Geen vertragingen of showstoppers</v>
      </c>
      <c r="J184" s="35" t="str">
        <v>Geen vertragingen of showstoppers</v>
      </c>
      <c r="K184" s="35" t="str">
        <v>Geen vertragingen of showstoppers</v>
      </c>
      <c r="L184" s="35" t="str">
        <v>Geen vertragingen of showstoppers</v>
      </c>
      <c r="M184" s="35" t="str">
        <v>Geen vertragingen of showstoppers</v>
      </c>
      <c r="N184" s="35" t="str">
        <v>Geen vertragingen of showstoppers</v>
      </c>
      <c r="O184" s="35" t="str">
        <v>Geen vertragingen of showstoppers</v>
      </c>
      <c r="P184" s="35" t="str">
        <v>Geen vertragingen of showstoppers</v>
      </c>
      <c r="Q184" s="36" t="str">
        <v>Geen vertragingen of showstoppers</v>
      </c>
      <c r="R184" s="36" t="str">
        <v>Geen vertragingen of showstoppers</v>
      </c>
      <c r="S184" s="36" t="str">
        <v>Geen vertragingen of showstoppers</v>
      </c>
      <c r="T184" s="36" t="str">
        <v>Geen vertragingen of showstoppers</v>
      </c>
      <c r="U184" s="36" t="str">
        <v>Geen vertragingen of showstoppers</v>
      </c>
      <c r="V184" s="36" t="str">
        <v>Geen vertragingen of showstoppers</v>
      </c>
      <c r="W184" s="35" t="str">
        <v>Geen vertragingen of showstoppers</v>
      </c>
      <c r="X184" s="35" t="str">
        <v>Geen vertragingen of showstoppers</v>
      </c>
      <c r="Y184" s="35" t="str">
        <v>Geen vertragingen of showstoppers</v>
      </c>
      <c r="Z184" s="35" t="str">
        <v>Geen vertragingen of showstoppers</v>
      </c>
      <c r="AA184" s="35" t="str">
        <v>Geen vertragingen of showstoppers</v>
      </c>
      <c r="AB184" s="35" t="str">
        <v>Geen vertragingen of showstoppers</v>
      </c>
      <c r="AC184" s="35" t="str">
        <v>Geen vertragingen of showstoppers</v>
      </c>
      <c r="AD184" s="35" t="str">
        <v>Geen vertragingen of showstoppers</v>
      </c>
      <c r="AE184" s="37" t="str">
        <v>Geen vertragingen of showstoppers</v>
      </c>
      <c r="AF184" s="35" t="str">
        <v>Geen vertragingen of showstoppers</v>
      </c>
    </row>
    <row r="185" customFormat="false" ht="15" hidden="false" customHeight="false" outlineLevel="0" collapsed="false">
      <c r="A185" s="0" t="str">
        <v>Geen vertragingen of showstoppers</v>
      </c>
      <c r="B185" s="0" t="str">
        <v>Geen vertragingen of showstoppers</v>
      </c>
      <c r="C185" s="36" t="str">
        <v>Geen vertragingen of showstoppers</v>
      </c>
      <c r="D185" s="35" t="str">
        <v>Geen vertragingen of showstoppers</v>
      </c>
      <c r="E185" s="35" t="str">
        <v>Geen vertragingen of showstoppers</v>
      </c>
      <c r="F185" s="35" t="str">
        <v>Geen vertragingen of showstoppers</v>
      </c>
      <c r="G185" s="35" t="str">
        <v>Geen vertragingen of showstoppers</v>
      </c>
      <c r="H185" s="35" t="str">
        <v>Geen vertragingen of showstoppers</v>
      </c>
      <c r="I185" s="35" t="str">
        <v>Geen vertragingen of showstoppers</v>
      </c>
      <c r="J185" s="35" t="str">
        <v>Geen vertragingen of showstoppers</v>
      </c>
      <c r="K185" s="35" t="str">
        <v>Geen vertragingen of showstoppers</v>
      </c>
      <c r="L185" s="35" t="str">
        <v>Geen vertragingen of showstoppers</v>
      </c>
      <c r="M185" s="35" t="str">
        <v>Geen vertragingen of showstoppers</v>
      </c>
      <c r="N185" s="35" t="str">
        <v>Geen vertragingen of showstoppers</v>
      </c>
      <c r="O185" s="35" t="str">
        <v>Geen vertragingen of showstoppers</v>
      </c>
      <c r="P185" s="35" t="str">
        <v>Geen vertragingen of showstoppers</v>
      </c>
      <c r="Q185" s="36" t="str">
        <v>Geen vertragingen of showstoppers</v>
      </c>
      <c r="R185" s="36" t="str">
        <v>Geen vertragingen of showstoppers</v>
      </c>
      <c r="S185" s="36" t="str">
        <v>Geen vertragingen of showstoppers</v>
      </c>
      <c r="T185" s="36" t="str">
        <v>Geen vertragingen of showstoppers</v>
      </c>
      <c r="U185" s="36" t="str">
        <v>Geen vertragingen of showstoppers</v>
      </c>
      <c r="V185" s="36" t="str">
        <v>Geen vertragingen of showstoppers</v>
      </c>
      <c r="W185" s="35" t="str">
        <v>Geen vertragingen of showstoppers</v>
      </c>
      <c r="X185" s="35" t="str">
        <v>Geen vertragingen of showstoppers</v>
      </c>
      <c r="Y185" s="35" t="str">
        <v>Geen vertragingen of showstoppers</v>
      </c>
      <c r="Z185" s="35" t="str">
        <v>Geen vertragingen of showstoppers</v>
      </c>
      <c r="AA185" s="35" t="str">
        <v>Geen vertragingen of showstoppers</v>
      </c>
      <c r="AB185" s="35" t="str">
        <v>Geen vertragingen of showstoppers</v>
      </c>
      <c r="AC185" s="35" t="str">
        <v>Geen vertragingen of showstoppers</v>
      </c>
      <c r="AD185" s="35" t="str">
        <v>Geen vertragingen of showstoppers</v>
      </c>
      <c r="AE185" s="37" t="str">
        <v>Geen vertragingen of showstoppers</v>
      </c>
      <c r="AF185" s="35" t="str">
        <v>Geen vertragingen of showstoppers</v>
      </c>
    </row>
    <row r="186" customFormat="false" ht="15" hidden="false" customHeight="false" outlineLevel="0" collapsed="false">
      <c r="A186" s="0" t="str">
        <v>Geen vertragingen of showstoppers</v>
      </c>
      <c r="B186" s="0" t="str">
        <v>Geen vertragingen of showstoppers</v>
      </c>
      <c r="C186" s="36" t="str">
        <v>Geen vertragingen of showstoppers</v>
      </c>
      <c r="D186" s="35" t="str">
        <v>Geen vertragingen of showstoppers</v>
      </c>
      <c r="E186" s="35" t="str">
        <v>Geen vertragingen of showstoppers</v>
      </c>
      <c r="F186" s="35" t="str">
        <v>Geen vertragingen of showstoppers</v>
      </c>
      <c r="G186" s="35" t="str">
        <v>Geen vertragingen of showstoppers</v>
      </c>
      <c r="H186" s="35" t="str">
        <v>Geen vertragingen of showstoppers</v>
      </c>
      <c r="I186" s="35" t="str">
        <v>Geen vertragingen of showstoppers</v>
      </c>
      <c r="J186" s="35" t="str">
        <v>Geen vertragingen of showstoppers</v>
      </c>
      <c r="K186" s="35" t="str">
        <v>Geen vertragingen of showstoppers</v>
      </c>
      <c r="L186" s="35" t="str">
        <v>Geen vertragingen of showstoppers</v>
      </c>
      <c r="M186" s="35" t="str">
        <v>Geen vertragingen of showstoppers</v>
      </c>
      <c r="N186" s="35" t="str">
        <v>Geen vertragingen of showstoppers</v>
      </c>
      <c r="O186" s="35" t="str">
        <v>Geen vertragingen of showstoppers</v>
      </c>
      <c r="P186" s="35" t="str">
        <v>Geen vertragingen of showstoppers</v>
      </c>
      <c r="Q186" s="36" t="str">
        <v>Geen vertragingen of showstoppers</v>
      </c>
      <c r="R186" s="36" t="str">
        <v>Geen vertragingen of showstoppers</v>
      </c>
      <c r="S186" s="36" t="str">
        <v>Geen vertragingen of showstoppers</v>
      </c>
      <c r="T186" s="36" t="str">
        <v>Geen vertragingen of showstoppers</v>
      </c>
      <c r="U186" s="36" t="str">
        <v>Geen vertragingen of showstoppers</v>
      </c>
      <c r="V186" s="36" t="str">
        <v>Geen vertragingen of showstoppers</v>
      </c>
      <c r="W186" s="35" t="str">
        <v>Geen vertragingen of showstoppers</v>
      </c>
      <c r="X186" s="35" t="str">
        <v>Geen vertragingen of showstoppers</v>
      </c>
      <c r="Y186" s="35" t="str">
        <v>Geen vertragingen of showstoppers</v>
      </c>
      <c r="Z186" s="35" t="str">
        <v>Geen vertragingen of showstoppers</v>
      </c>
      <c r="AA186" s="35" t="str">
        <v>Geen vertragingen of showstoppers</v>
      </c>
      <c r="AB186" s="35" t="str">
        <v>Geen vertragingen of showstoppers</v>
      </c>
      <c r="AC186" s="35" t="str">
        <v>Geen vertragingen of showstoppers</v>
      </c>
      <c r="AD186" s="35" t="str">
        <v>Geen vertragingen of showstoppers</v>
      </c>
      <c r="AE186" s="37" t="str">
        <v>Geen vertragingen of showstoppers</v>
      </c>
      <c r="AF186" s="35" t="str">
        <v>Geen vertragingen of showstoppers</v>
      </c>
    </row>
    <row r="187" customFormat="false" ht="15" hidden="false" customHeight="false" outlineLevel="0" collapsed="false">
      <c r="A187" s="0" t="str">
        <v>Geen vertragingen of showstoppers</v>
      </c>
      <c r="B187" s="0" t="str">
        <v>Geen vertragingen of showstoppers</v>
      </c>
      <c r="C187" s="36" t="str">
        <v>Geen vertragingen of showstoppers</v>
      </c>
      <c r="D187" s="35" t="str">
        <v>Geen vertragingen of showstoppers</v>
      </c>
      <c r="E187" s="35" t="str">
        <v>Geen vertragingen of showstoppers</v>
      </c>
      <c r="F187" s="35" t="str">
        <v>Geen vertragingen of showstoppers</v>
      </c>
      <c r="G187" s="35" t="str">
        <v>Geen vertragingen of showstoppers</v>
      </c>
      <c r="H187" s="35" t="str">
        <v>Geen vertragingen of showstoppers</v>
      </c>
      <c r="I187" s="35" t="str">
        <v>Geen vertragingen of showstoppers</v>
      </c>
      <c r="J187" s="35" t="str">
        <v>Geen vertragingen of showstoppers</v>
      </c>
      <c r="K187" s="35" t="str">
        <v>Geen vertragingen of showstoppers</v>
      </c>
      <c r="L187" s="35" t="str">
        <v>Geen vertragingen of showstoppers</v>
      </c>
      <c r="M187" s="35" t="str">
        <v>Geen vertragingen of showstoppers</v>
      </c>
      <c r="N187" s="35" t="str">
        <v>Geen vertragingen of showstoppers</v>
      </c>
      <c r="O187" s="35" t="str">
        <v>Geen vertragingen of showstoppers</v>
      </c>
      <c r="P187" s="35" t="str">
        <v>Geen vertragingen of showstoppers</v>
      </c>
      <c r="Q187" s="36" t="str">
        <v>Geen vertragingen of showstoppers</v>
      </c>
      <c r="R187" s="36" t="str">
        <v>Geen vertragingen of showstoppers</v>
      </c>
      <c r="S187" s="36" t="str">
        <v>Geen vertragingen of showstoppers</v>
      </c>
      <c r="T187" s="36" t="str">
        <v>Geen vertragingen of showstoppers</v>
      </c>
      <c r="U187" s="36" t="str">
        <v>Geen vertragingen of showstoppers</v>
      </c>
      <c r="V187" s="36" t="str">
        <v>Geen vertragingen of showstoppers</v>
      </c>
      <c r="W187" s="35" t="str">
        <v>Geen vertragingen of showstoppers</v>
      </c>
      <c r="X187" s="35" t="str">
        <v>Geen vertragingen of showstoppers</v>
      </c>
      <c r="Y187" s="35" t="str">
        <v>Geen vertragingen of showstoppers</v>
      </c>
      <c r="Z187" s="35" t="str">
        <v>Geen vertragingen of showstoppers</v>
      </c>
      <c r="AA187" s="35" t="str">
        <v>Geen vertragingen of showstoppers</v>
      </c>
      <c r="AB187" s="35" t="str">
        <v>Geen vertragingen of showstoppers</v>
      </c>
      <c r="AC187" s="35" t="str">
        <v>Geen vertragingen of showstoppers</v>
      </c>
      <c r="AD187" s="35" t="str">
        <v>Geen vertragingen of showstoppers</v>
      </c>
      <c r="AE187" s="37" t="str">
        <v>Geen vertragingen of showstoppers</v>
      </c>
      <c r="AF187" s="35" t="str">
        <v>Geen vertragingen of showstoppers</v>
      </c>
    </row>
    <row r="188" customFormat="false" ht="15" hidden="false" customHeight="false" outlineLevel="0" collapsed="false">
      <c r="A188" s="0" t="str">
        <v>Geen vertragingen of showstoppers</v>
      </c>
      <c r="B188" s="0" t="str">
        <v>Geen vertragingen of showstoppers</v>
      </c>
      <c r="C188" s="36" t="str">
        <v>Geen vertragingen of showstoppers</v>
      </c>
      <c r="D188" s="35" t="str">
        <v>Geen vertragingen of showstoppers</v>
      </c>
      <c r="E188" s="35" t="str">
        <v>Geen vertragingen of showstoppers</v>
      </c>
      <c r="F188" s="35" t="str">
        <v>Geen vertragingen of showstoppers</v>
      </c>
      <c r="G188" s="35" t="str">
        <v>Geen vertragingen of showstoppers</v>
      </c>
      <c r="H188" s="35" t="str">
        <v>Geen vertragingen of showstoppers</v>
      </c>
      <c r="I188" s="35" t="str">
        <v>Geen vertragingen of showstoppers</v>
      </c>
      <c r="J188" s="35" t="str">
        <v>Geen vertragingen of showstoppers</v>
      </c>
      <c r="K188" s="35" t="str">
        <v>Geen vertragingen of showstoppers</v>
      </c>
      <c r="L188" s="35" t="str">
        <v>Geen vertragingen of showstoppers</v>
      </c>
      <c r="M188" s="35" t="str">
        <v>Geen vertragingen of showstoppers</v>
      </c>
      <c r="N188" s="35" t="str">
        <v>Geen vertragingen of showstoppers</v>
      </c>
      <c r="O188" s="35" t="str">
        <v>Geen vertragingen of showstoppers</v>
      </c>
      <c r="P188" s="35" t="str">
        <v>Geen vertragingen of showstoppers</v>
      </c>
      <c r="Q188" s="36" t="str">
        <v>Geen vertragingen of showstoppers</v>
      </c>
      <c r="R188" s="36" t="str">
        <v>Geen vertragingen of showstoppers</v>
      </c>
      <c r="S188" s="36" t="str">
        <v>Geen vertragingen of showstoppers</v>
      </c>
      <c r="T188" s="36" t="str">
        <v>Geen vertragingen of showstoppers</v>
      </c>
      <c r="U188" s="36" t="str">
        <v>Geen vertragingen of showstoppers</v>
      </c>
      <c r="V188" s="36" t="str">
        <v>Geen vertragingen of showstoppers</v>
      </c>
      <c r="W188" s="35" t="str">
        <v>Geen vertragingen of showstoppers</v>
      </c>
      <c r="X188" s="35" t="str">
        <v>Geen vertragingen of showstoppers</v>
      </c>
      <c r="Y188" s="35" t="str">
        <v>Geen vertragingen of showstoppers</v>
      </c>
      <c r="Z188" s="35" t="str">
        <v>Geen vertragingen of showstoppers</v>
      </c>
      <c r="AA188" s="35" t="str">
        <v>Geen vertragingen of showstoppers</v>
      </c>
      <c r="AB188" s="35" t="str">
        <v>Geen vertragingen of showstoppers</v>
      </c>
      <c r="AC188" s="35" t="str">
        <v>Geen vertragingen of showstoppers</v>
      </c>
      <c r="AD188" s="35" t="str">
        <v>Geen vertragingen of showstoppers</v>
      </c>
      <c r="AE188" s="37" t="str">
        <v>Geen vertragingen of showstoppers</v>
      </c>
      <c r="AF188" s="35" t="str">
        <v>Geen vertragingen of showstoppers</v>
      </c>
    </row>
    <row r="189" customFormat="false" ht="15" hidden="false" customHeight="false" outlineLevel="0" collapsed="false">
      <c r="A189" s="0" t="str">
        <v>Geen vertragingen of showstoppers</v>
      </c>
      <c r="B189" s="0" t="str">
        <v>Geen vertragingen of showstoppers</v>
      </c>
      <c r="C189" s="36" t="str">
        <v>Geen vertragingen of showstoppers</v>
      </c>
      <c r="D189" s="35" t="str">
        <v>Geen vertragingen of showstoppers</v>
      </c>
      <c r="E189" s="35" t="str">
        <v>Geen vertragingen of showstoppers</v>
      </c>
      <c r="F189" s="35" t="str">
        <v>Geen vertragingen of showstoppers</v>
      </c>
      <c r="G189" s="35" t="str">
        <v>Geen vertragingen of showstoppers</v>
      </c>
      <c r="H189" s="35" t="str">
        <v>Geen vertragingen of showstoppers</v>
      </c>
      <c r="I189" s="35" t="str">
        <v>Geen vertragingen of showstoppers</v>
      </c>
      <c r="J189" s="35" t="str">
        <v>Geen vertragingen of showstoppers</v>
      </c>
      <c r="K189" s="35" t="str">
        <v>Geen vertragingen of showstoppers</v>
      </c>
      <c r="L189" s="35" t="str">
        <v>Geen vertragingen of showstoppers</v>
      </c>
      <c r="M189" s="35" t="str">
        <v>Geen vertragingen of showstoppers</v>
      </c>
      <c r="N189" s="35" t="str">
        <v>Geen vertragingen of showstoppers</v>
      </c>
      <c r="O189" s="35" t="str">
        <v>Geen vertragingen of showstoppers</v>
      </c>
      <c r="P189" s="35" t="str">
        <v>Geen vertragingen of showstoppers</v>
      </c>
      <c r="Q189" s="36" t="str">
        <v>Geen vertragingen of showstoppers</v>
      </c>
      <c r="R189" s="36" t="str">
        <v>Geen vertragingen of showstoppers</v>
      </c>
      <c r="S189" s="36" t="str">
        <v>Geen vertragingen of showstoppers</v>
      </c>
      <c r="T189" s="36" t="str">
        <v>Geen vertragingen of showstoppers</v>
      </c>
      <c r="U189" s="36" t="str">
        <v>Geen vertragingen of showstoppers</v>
      </c>
      <c r="V189" s="36" t="str">
        <v>Geen vertragingen of showstoppers</v>
      </c>
      <c r="W189" s="35" t="str">
        <v>Geen vertragingen of showstoppers</v>
      </c>
      <c r="X189" s="35" t="str">
        <v>Geen vertragingen of showstoppers</v>
      </c>
      <c r="Y189" s="35" t="str">
        <v>Geen vertragingen of showstoppers</v>
      </c>
      <c r="Z189" s="35" t="str">
        <v>Geen vertragingen of showstoppers</v>
      </c>
      <c r="AA189" s="35" t="str">
        <v>Geen vertragingen of showstoppers</v>
      </c>
      <c r="AB189" s="35" t="str">
        <v>Geen vertragingen of showstoppers</v>
      </c>
      <c r="AC189" s="35" t="str">
        <v>Geen vertragingen of showstoppers</v>
      </c>
      <c r="AD189" s="35" t="str">
        <v>Geen vertragingen of showstoppers</v>
      </c>
      <c r="AE189" s="37" t="str">
        <v>Geen vertragingen of showstoppers</v>
      </c>
      <c r="AF189" s="35" t="str">
        <v>Geen vertragingen of showstoppers</v>
      </c>
    </row>
    <row r="190" customFormat="false" ht="15" hidden="false" customHeight="false" outlineLevel="0" collapsed="false">
      <c r="A190" s="0" t="str">
        <v>Geen vertragingen of showstoppers</v>
      </c>
      <c r="B190" s="0" t="str">
        <v>Geen vertragingen of showstoppers</v>
      </c>
      <c r="C190" s="36" t="str">
        <v>Geen vertragingen of showstoppers</v>
      </c>
      <c r="D190" s="35" t="str">
        <v>Geen vertragingen of showstoppers</v>
      </c>
      <c r="E190" s="35" t="str">
        <v>Geen vertragingen of showstoppers</v>
      </c>
      <c r="F190" s="35" t="str">
        <v>Geen vertragingen of showstoppers</v>
      </c>
      <c r="G190" s="35" t="str">
        <v>Geen vertragingen of showstoppers</v>
      </c>
      <c r="H190" s="35" t="str">
        <v>Geen vertragingen of showstoppers</v>
      </c>
      <c r="I190" s="35" t="str">
        <v>Geen vertragingen of showstoppers</v>
      </c>
      <c r="J190" s="35" t="str">
        <v>Geen vertragingen of showstoppers</v>
      </c>
      <c r="K190" s="35" t="str">
        <v>Geen vertragingen of showstoppers</v>
      </c>
      <c r="L190" s="35" t="str">
        <v>Geen vertragingen of showstoppers</v>
      </c>
      <c r="M190" s="35" t="str">
        <v>Geen vertragingen of showstoppers</v>
      </c>
      <c r="N190" s="35" t="str">
        <v>Geen vertragingen of showstoppers</v>
      </c>
      <c r="O190" s="35" t="str">
        <v>Geen vertragingen of showstoppers</v>
      </c>
      <c r="P190" s="35" t="str">
        <v>Geen vertragingen of showstoppers</v>
      </c>
      <c r="Q190" s="36" t="str">
        <v>Geen vertragingen of showstoppers</v>
      </c>
      <c r="R190" s="36" t="str">
        <v>Geen vertragingen of showstoppers</v>
      </c>
      <c r="S190" s="36" t="str">
        <v>Geen vertragingen of showstoppers</v>
      </c>
      <c r="T190" s="36" t="str">
        <v>Geen vertragingen of showstoppers</v>
      </c>
      <c r="U190" s="36" t="str">
        <v>Geen vertragingen of showstoppers</v>
      </c>
      <c r="V190" s="36" t="str">
        <v>Geen vertragingen of showstoppers</v>
      </c>
      <c r="W190" s="35" t="str">
        <v>Geen vertragingen of showstoppers</v>
      </c>
      <c r="X190" s="35" t="str">
        <v>Geen vertragingen of showstoppers</v>
      </c>
      <c r="Y190" s="35" t="str">
        <v>Geen vertragingen of showstoppers</v>
      </c>
      <c r="Z190" s="35" t="str">
        <v>Geen vertragingen of showstoppers</v>
      </c>
      <c r="AA190" s="35" t="str">
        <v>Geen vertragingen of showstoppers</v>
      </c>
      <c r="AB190" s="35" t="str">
        <v>Geen vertragingen of showstoppers</v>
      </c>
      <c r="AC190" s="35" t="str">
        <v>Geen vertragingen of showstoppers</v>
      </c>
      <c r="AD190" s="35" t="str">
        <v>Geen vertragingen of showstoppers</v>
      </c>
      <c r="AE190" s="37" t="str">
        <v>Geen vertragingen of showstoppers</v>
      </c>
      <c r="AF190" s="35" t="str">
        <v>Geen vertragingen of showstoppers</v>
      </c>
    </row>
    <row r="191" customFormat="false" ht="15" hidden="false" customHeight="false" outlineLevel="0" collapsed="false">
      <c r="A191" s="0" t="str">
        <v>Geen vertragingen of showstoppers</v>
      </c>
      <c r="B191" s="0" t="str">
        <v>Geen vertragingen of showstoppers</v>
      </c>
      <c r="C191" s="36" t="str">
        <v>Geen vertragingen of showstoppers</v>
      </c>
      <c r="D191" s="35" t="str">
        <v>Geen vertragingen of showstoppers</v>
      </c>
      <c r="E191" s="35" t="str">
        <v>Geen vertragingen of showstoppers</v>
      </c>
      <c r="F191" s="35" t="str">
        <v>Geen vertragingen of showstoppers</v>
      </c>
      <c r="G191" s="35" t="str">
        <v>Geen vertragingen of showstoppers</v>
      </c>
      <c r="H191" s="35" t="str">
        <v>Geen vertragingen of showstoppers</v>
      </c>
      <c r="I191" s="35" t="str">
        <v>Geen vertragingen of showstoppers</v>
      </c>
      <c r="J191" s="35" t="str">
        <v>Geen vertragingen of showstoppers</v>
      </c>
      <c r="K191" s="35" t="str">
        <v>Geen vertragingen of showstoppers</v>
      </c>
      <c r="L191" s="35" t="str">
        <v>Geen vertragingen of showstoppers</v>
      </c>
      <c r="M191" s="35" t="str">
        <v>Geen vertragingen of showstoppers</v>
      </c>
      <c r="N191" s="35" t="str">
        <v>Geen vertragingen of showstoppers</v>
      </c>
      <c r="O191" s="35" t="str">
        <v>Geen vertragingen of showstoppers</v>
      </c>
      <c r="P191" s="35" t="str">
        <v>Geen vertragingen of showstoppers</v>
      </c>
      <c r="Q191" s="36" t="str">
        <v>Geen vertragingen of showstoppers</v>
      </c>
      <c r="R191" s="36" t="str">
        <v>Geen vertragingen of showstoppers</v>
      </c>
      <c r="S191" s="36" t="str">
        <v>Geen vertragingen of showstoppers</v>
      </c>
      <c r="T191" s="36" t="str">
        <v>Geen vertragingen of showstoppers</v>
      </c>
      <c r="U191" s="36" t="str">
        <v>Geen vertragingen of showstoppers</v>
      </c>
      <c r="V191" s="36" t="str">
        <v>Geen vertragingen of showstoppers</v>
      </c>
      <c r="W191" s="35" t="str">
        <v>Geen vertragingen of showstoppers</v>
      </c>
      <c r="X191" s="35" t="str">
        <v>Geen vertragingen of showstoppers</v>
      </c>
      <c r="Y191" s="35" t="str">
        <v>Geen vertragingen of showstoppers</v>
      </c>
      <c r="Z191" s="35" t="str">
        <v>Geen vertragingen of showstoppers</v>
      </c>
      <c r="AA191" s="35" t="str">
        <v>Geen vertragingen of showstoppers</v>
      </c>
      <c r="AB191" s="35" t="str">
        <v>Geen vertragingen of showstoppers</v>
      </c>
      <c r="AC191" s="35" t="str">
        <v>Geen vertragingen of showstoppers</v>
      </c>
      <c r="AD191" s="35" t="str">
        <v>Geen vertragingen of showstoppers</v>
      </c>
      <c r="AE191" s="37" t="str">
        <v>Geen vertragingen of showstoppers</v>
      </c>
      <c r="AF191" s="35" t="str">
        <v>Geen vertragingen of showstoppers</v>
      </c>
    </row>
    <row r="192" customFormat="false" ht="15" hidden="false" customHeight="false" outlineLevel="0" collapsed="false">
      <c r="A192" s="0" t="str">
        <v>Geen vertragingen of showstoppers</v>
      </c>
      <c r="B192" s="0" t="str">
        <v>Geen vertragingen of showstoppers</v>
      </c>
      <c r="C192" s="36" t="str">
        <v>Geen vertragingen of showstoppers</v>
      </c>
      <c r="D192" s="35" t="str">
        <v>Geen vertragingen of showstoppers</v>
      </c>
      <c r="E192" s="35" t="str">
        <v>Geen vertragingen of showstoppers</v>
      </c>
      <c r="F192" s="35" t="str">
        <v>Geen vertragingen of showstoppers</v>
      </c>
      <c r="G192" s="35" t="str">
        <v>Geen vertragingen of showstoppers</v>
      </c>
      <c r="H192" s="35" t="str">
        <v>Geen vertragingen of showstoppers</v>
      </c>
      <c r="I192" s="35" t="str">
        <v>Geen vertragingen of showstoppers</v>
      </c>
      <c r="J192" s="35" t="str">
        <v>Geen vertragingen of showstoppers</v>
      </c>
      <c r="K192" s="35" t="str">
        <v>Geen vertragingen of showstoppers</v>
      </c>
      <c r="L192" s="35" t="str">
        <v>Geen vertragingen of showstoppers</v>
      </c>
      <c r="M192" s="35" t="str">
        <v>Geen vertragingen of showstoppers</v>
      </c>
      <c r="N192" s="35" t="str">
        <v>Geen vertragingen of showstoppers</v>
      </c>
      <c r="O192" s="35" t="str">
        <v>Geen vertragingen of showstoppers</v>
      </c>
      <c r="P192" s="35" t="str">
        <v>Geen vertragingen of showstoppers</v>
      </c>
      <c r="Q192" s="36" t="str">
        <v>Geen vertragingen of showstoppers</v>
      </c>
      <c r="R192" s="36" t="str">
        <v>Geen vertragingen of showstoppers</v>
      </c>
      <c r="S192" s="36" t="str">
        <v>Geen vertragingen of showstoppers</v>
      </c>
      <c r="T192" s="36" t="str">
        <v>Geen vertragingen of showstoppers</v>
      </c>
      <c r="U192" s="36" t="str">
        <v>Geen vertragingen of showstoppers</v>
      </c>
      <c r="V192" s="36" t="str">
        <v>Geen vertragingen of showstoppers</v>
      </c>
      <c r="W192" s="35" t="str">
        <v>Geen vertragingen of showstoppers</v>
      </c>
      <c r="X192" s="35" t="str">
        <v>Geen vertragingen of showstoppers</v>
      </c>
      <c r="Y192" s="35" t="str">
        <v>Geen vertragingen of showstoppers</v>
      </c>
      <c r="Z192" s="35" t="str">
        <v>Geen vertragingen of showstoppers</v>
      </c>
      <c r="AA192" s="35" t="str">
        <v>Geen vertragingen of showstoppers</v>
      </c>
      <c r="AB192" s="35" t="str">
        <v>Geen vertragingen of showstoppers</v>
      </c>
      <c r="AC192" s="35" t="str">
        <v>Geen vertragingen of showstoppers</v>
      </c>
      <c r="AD192" s="35" t="str">
        <v>Geen vertragingen of showstoppers</v>
      </c>
      <c r="AE192" s="37" t="str">
        <v>Geen vertragingen of showstoppers</v>
      </c>
      <c r="AF192" s="35" t="str">
        <v>Geen vertragingen of showstoppers</v>
      </c>
    </row>
    <row r="193" customFormat="false" ht="15" hidden="false" customHeight="false" outlineLevel="0" collapsed="false">
      <c r="A193" s="0" t="str">
        <v>Geen vertragingen of showstoppers</v>
      </c>
      <c r="B193" s="0" t="str">
        <v>Geen vertragingen of showstoppers</v>
      </c>
      <c r="C193" s="36" t="str">
        <v>Geen vertragingen of showstoppers</v>
      </c>
      <c r="D193" s="35" t="str">
        <v>Geen vertragingen of showstoppers</v>
      </c>
      <c r="E193" s="35" t="str">
        <v>Geen vertragingen of showstoppers</v>
      </c>
      <c r="F193" s="35" t="str">
        <v>Geen vertragingen of showstoppers</v>
      </c>
      <c r="G193" s="35" t="str">
        <v>Geen vertragingen of showstoppers</v>
      </c>
      <c r="H193" s="35" t="str">
        <v>Geen vertragingen of showstoppers</v>
      </c>
      <c r="I193" s="35" t="str">
        <v>Geen vertragingen of showstoppers</v>
      </c>
      <c r="J193" s="35" t="str">
        <v>Geen vertragingen of showstoppers</v>
      </c>
      <c r="K193" s="35" t="str">
        <v>Geen vertragingen of showstoppers</v>
      </c>
      <c r="L193" s="35" t="str">
        <v>Geen vertragingen of showstoppers</v>
      </c>
      <c r="M193" s="35" t="str">
        <v>Geen vertragingen of showstoppers</v>
      </c>
      <c r="N193" s="35" t="str">
        <v>Geen vertragingen of showstoppers</v>
      </c>
      <c r="O193" s="35" t="str">
        <v>Geen vertragingen of showstoppers</v>
      </c>
      <c r="P193" s="35" t="str">
        <v>Geen vertragingen of showstoppers</v>
      </c>
      <c r="Q193" s="36" t="str">
        <v>Geen vertragingen of showstoppers</v>
      </c>
      <c r="R193" s="36" t="str">
        <v>Geen vertragingen of showstoppers</v>
      </c>
      <c r="S193" s="36" t="str">
        <v>Geen vertragingen of showstoppers</v>
      </c>
      <c r="T193" s="36" t="str">
        <v>Geen vertragingen of showstoppers</v>
      </c>
      <c r="U193" s="36" t="str">
        <v>Geen vertragingen of showstoppers</v>
      </c>
      <c r="V193" s="36" t="str">
        <v>Geen vertragingen of showstoppers</v>
      </c>
      <c r="W193" s="35" t="str">
        <v>Geen vertragingen of showstoppers</v>
      </c>
      <c r="X193" s="35" t="str">
        <v>Geen vertragingen of showstoppers</v>
      </c>
      <c r="Y193" s="35" t="str">
        <v>Geen vertragingen of showstoppers</v>
      </c>
      <c r="Z193" s="35" t="str">
        <v>Geen vertragingen of showstoppers</v>
      </c>
      <c r="AA193" s="35" t="str">
        <v>Geen vertragingen of showstoppers</v>
      </c>
      <c r="AB193" s="35" t="str">
        <v>Geen vertragingen of showstoppers</v>
      </c>
      <c r="AC193" s="35" t="str">
        <v>Geen vertragingen of showstoppers</v>
      </c>
      <c r="AD193" s="35" t="str">
        <v>Geen vertragingen of showstoppers</v>
      </c>
      <c r="AE193" s="37" t="str">
        <v>Geen vertragingen of showstoppers</v>
      </c>
      <c r="AF193" s="35" t="str">
        <v>Geen vertragingen of showstoppers</v>
      </c>
    </row>
    <row r="194" customFormat="false" ht="15" hidden="false" customHeight="false" outlineLevel="0" collapsed="false">
      <c r="A194" s="0" t="str">
        <v>Geen vertragingen of showstoppers</v>
      </c>
      <c r="B194" s="0" t="str">
        <v>Geen vertragingen of showstoppers</v>
      </c>
      <c r="C194" s="36" t="str">
        <v>Geen vertragingen of showstoppers</v>
      </c>
      <c r="D194" s="35" t="str">
        <v>Geen vertragingen of showstoppers</v>
      </c>
      <c r="E194" s="35" t="str">
        <v>Geen vertragingen of showstoppers</v>
      </c>
      <c r="F194" s="35" t="str">
        <v>Geen vertragingen of showstoppers</v>
      </c>
      <c r="G194" s="35" t="str">
        <v>Geen vertragingen of showstoppers</v>
      </c>
      <c r="H194" s="35" t="str">
        <v>Geen vertragingen of showstoppers</v>
      </c>
      <c r="I194" s="35" t="str">
        <v>Geen vertragingen of showstoppers</v>
      </c>
      <c r="J194" s="35" t="str">
        <v>Geen vertragingen of showstoppers</v>
      </c>
      <c r="K194" s="35" t="str">
        <v>Geen vertragingen of showstoppers</v>
      </c>
      <c r="L194" s="35" t="str">
        <v>Geen vertragingen of showstoppers</v>
      </c>
      <c r="M194" s="35" t="str">
        <v>Geen vertragingen of showstoppers</v>
      </c>
      <c r="N194" s="35" t="str">
        <v>Geen vertragingen of showstoppers</v>
      </c>
      <c r="O194" s="35" t="str">
        <v>Geen vertragingen of showstoppers</v>
      </c>
      <c r="P194" s="35" t="str">
        <v>Geen vertragingen of showstoppers</v>
      </c>
      <c r="Q194" s="36" t="str">
        <v>Geen vertragingen of showstoppers</v>
      </c>
      <c r="R194" s="36" t="str">
        <v>Geen vertragingen of showstoppers</v>
      </c>
      <c r="S194" s="36" t="str">
        <v>Geen vertragingen of showstoppers</v>
      </c>
      <c r="T194" s="36" t="str">
        <v>Geen vertragingen of showstoppers</v>
      </c>
      <c r="U194" s="36" t="str">
        <v>Geen vertragingen of showstoppers</v>
      </c>
      <c r="V194" s="36" t="str">
        <v>Geen vertragingen of showstoppers</v>
      </c>
      <c r="W194" s="35" t="str">
        <v>Geen vertragingen of showstoppers</v>
      </c>
      <c r="X194" s="35" t="str">
        <v>Geen vertragingen of showstoppers</v>
      </c>
      <c r="Y194" s="35" t="str">
        <v>Geen vertragingen of showstoppers</v>
      </c>
      <c r="Z194" s="35" t="str">
        <v>Geen vertragingen of showstoppers</v>
      </c>
      <c r="AA194" s="35" t="str">
        <v>Geen vertragingen of showstoppers</v>
      </c>
      <c r="AB194" s="35" t="str">
        <v>Geen vertragingen of showstoppers</v>
      </c>
      <c r="AC194" s="35" t="str">
        <v>Geen vertragingen of showstoppers</v>
      </c>
      <c r="AD194" s="35" t="str">
        <v>Geen vertragingen of showstoppers</v>
      </c>
      <c r="AE194" s="37" t="str">
        <v>Geen vertragingen of showstoppers</v>
      </c>
      <c r="AF194" s="35" t="str">
        <v>Geen vertragingen of showstoppers</v>
      </c>
    </row>
    <row r="195" customFormat="false" ht="15" hidden="false" customHeight="false" outlineLevel="0" collapsed="false">
      <c r="A195" s="0" t="str">
        <v>Geen vertragingen of showstoppers</v>
      </c>
      <c r="B195" s="0" t="str">
        <v>Geen vertragingen of showstoppers</v>
      </c>
      <c r="C195" s="36" t="str">
        <v>Geen vertragingen of showstoppers</v>
      </c>
      <c r="D195" s="35" t="str">
        <v>Geen vertragingen of showstoppers</v>
      </c>
      <c r="E195" s="35" t="str">
        <v>Geen vertragingen of showstoppers</v>
      </c>
      <c r="F195" s="35" t="str">
        <v>Geen vertragingen of showstoppers</v>
      </c>
      <c r="G195" s="35" t="str">
        <v>Geen vertragingen of showstoppers</v>
      </c>
      <c r="H195" s="35" t="str">
        <v>Geen vertragingen of showstoppers</v>
      </c>
      <c r="I195" s="35" t="str">
        <v>Geen vertragingen of showstoppers</v>
      </c>
      <c r="J195" s="35" t="str">
        <v>Geen vertragingen of showstoppers</v>
      </c>
      <c r="K195" s="35" t="str">
        <v>Geen vertragingen of showstoppers</v>
      </c>
      <c r="L195" s="35" t="str">
        <v>Geen vertragingen of showstoppers</v>
      </c>
      <c r="M195" s="35" t="str">
        <v>Geen vertragingen of showstoppers</v>
      </c>
      <c r="N195" s="35" t="str">
        <v>Geen vertragingen of showstoppers</v>
      </c>
      <c r="O195" s="35" t="str">
        <v>Geen vertragingen of showstoppers</v>
      </c>
      <c r="P195" s="35" t="str">
        <v>Geen vertragingen of showstoppers</v>
      </c>
      <c r="Q195" s="36" t="str">
        <v>Geen vertragingen of showstoppers</v>
      </c>
      <c r="R195" s="36" t="str">
        <v>Geen vertragingen of showstoppers</v>
      </c>
      <c r="S195" s="36" t="str">
        <v>Geen vertragingen of showstoppers</v>
      </c>
      <c r="T195" s="36" t="str">
        <v>Geen vertragingen of showstoppers</v>
      </c>
      <c r="U195" s="36" t="str">
        <v>Geen vertragingen of showstoppers</v>
      </c>
      <c r="V195" s="36" t="str">
        <v>Geen vertragingen of showstoppers</v>
      </c>
      <c r="W195" s="35" t="str">
        <v>Geen vertragingen of showstoppers</v>
      </c>
      <c r="X195" s="35" t="str">
        <v>Geen vertragingen of showstoppers</v>
      </c>
      <c r="Y195" s="35" t="str">
        <v>Geen vertragingen of showstoppers</v>
      </c>
      <c r="Z195" s="35" t="str">
        <v>Geen vertragingen of showstoppers</v>
      </c>
      <c r="AA195" s="35" t="str">
        <v>Geen vertragingen of showstoppers</v>
      </c>
      <c r="AB195" s="35" t="str">
        <v>Geen vertragingen of showstoppers</v>
      </c>
      <c r="AC195" s="35" t="str">
        <v>Geen vertragingen of showstoppers</v>
      </c>
      <c r="AD195" s="35" t="str">
        <v>Geen vertragingen of showstoppers</v>
      </c>
      <c r="AE195" s="37" t="str">
        <v>Geen vertragingen of showstoppers</v>
      </c>
      <c r="AF195" s="35" t="str">
        <v>Geen vertragingen of showstoppers</v>
      </c>
    </row>
    <row r="196" customFormat="false" ht="15" hidden="false" customHeight="false" outlineLevel="0" collapsed="false">
      <c r="A196" s="0" t="str">
        <v>Geen vertragingen of showstoppers</v>
      </c>
      <c r="B196" s="0" t="str">
        <v>Geen vertragingen of showstoppers</v>
      </c>
      <c r="C196" s="36" t="str">
        <v>Geen vertragingen of showstoppers</v>
      </c>
      <c r="D196" s="35" t="str">
        <v>Geen vertragingen of showstoppers</v>
      </c>
      <c r="E196" s="35" t="str">
        <v>Geen vertragingen of showstoppers</v>
      </c>
      <c r="F196" s="35" t="str">
        <v>Geen vertragingen of showstoppers</v>
      </c>
      <c r="G196" s="35" t="str">
        <v>Geen vertragingen of showstoppers</v>
      </c>
      <c r="H196" s="35" t="str">
        <v>Geen vertragingen of showstoppers</v>
      </c>
      <c r="I196" s="35" t="str">
        <v>Geen vertragingen of showstoppers</v>
      </c>
      <c r="J196" s="35" t="str">
        <v>Geen vertragingen of showstoppers</v>
      </c>
      <c r="K196" s="35" t="str">
        <v>Geen vertragingen of showstoppers</v>
      </c>
      <c r="L196" s="35" t="str">
        <v>Geen vertragingen of showstoppers</v>
      </c>
      <c r="M196" s="35" t="str">
        <v>Geen vertragingen of showstoppers</v>
      </c>
      <c r="N196" s="35" t="str">
        <v>Geen vertragingen of showstoppers</v>
      </c>
      <c r="O196" s="35" t="str">
        <v>Geen vertragingen of showstoppers</v>
      </c>
      <c r="P196" s="35" t="str">
        <v>Geen vertragingen of showstoppers</v>
      </c>
      <c r="Q196" s="36" t="str">
        <v>Geen vertragingen of showstoppers</v>
      </c>
      <c r="R196" s="36" t="str">
        <v>Geen vertragingen of showstoppers</v>
      </c>
      <c r="S196" s="36" t="str">
        <v>Geen vertragingen of showstoppers</v>
      </c>
      <c r="T196" s="36" t="str">
        <v>Geen vertragingen of showstoppers</v>
      </c>
      <c r="U196" s="36" t="str">
        <v>Geen vertragingen of showstoppers</v>
      </c>
      <c r="V196" s="36" t="str">
        <v>Geen vertragingen of showstoppers</v>
      </c>
      <c r="W196" s="35" t="str">
        <v>Geen vertragingen of showstoppers</v>
      </c>
      <c r="X196" s="35" t="str">
        <v>Geen vertragingen of showstoppers</v>
      </c>
      <c r="Y196" s="35" t="str">
        <v>Geen vertragingen of showstoppers</v>
      </c>
      <c r="Z196" s="35" t="str">
        <v>Geen vertragingen of showstoppers</v>
      </c>
      <c r="AA196" s="35" t="str">
        <v>Geen vertragingen of showstoppers</v>
      </c>
      <c r="AB196" s="35" t="str">
        <v>Geen vertragingen of showstoppers</v>
      </c>
      <c r="AC196" s="35" t="str">
        <v>Geen vertragingen of showstoppers</v>
      </c>
      <c r="AD196" s="35" t="str">
        <v>Geen vertragingen of showstoppers</v>
      </c>
      <c r="AE196" s="37" t="str">
        <v>Geen vertragingen of showstoppers</v>
      </c>
      <c r="AF196" s="35" t="str">
        <v>Geen vertragingen of showstoppers</v>
      </c>
    </row>
    <row r="197" customFormat="false" ht="15" hidden="false" customHeight="false" outlineLevel="0" collapsed="false">
      <c r="A197" s="0" t="str">
        <v>Geen vertragingen of showstoppers</v>
      </c>
      <c r="B197" s="0" t="str">
        <v>Geen vertragingen of showstoppers</v>
      </c>
      <c r="C197" s="36" t="str">
        <v>Geen vertragingen of showstoppers</v>
      </c>
      <c r="D197" s="35" t="str">
        <v>Geen vertragingen of showstoppers</v>
      </c>
      <c r="E197" s="35" t="str">
        <v>Geen vertragingen of showstoppers</v>
      </c>
      <c r="F197" s="35" t="str">
        <v>Geen vertragingen of showstoppers</v>
      </c>
      <c r="G197" s="35" t="str">
        <v>Geen vertragingen of showstoppers</v>
      </c>
      <c r="H197" s="35" t="str">
        <v>Geen vertragingen of showstoppers</v>
      </c>
      <c r="I197" s="35" t="str">
        <v>Geen vertragingen of showstoppers</v>
      </c>
      <c r="J197" s="35" t="str">
        <v>Geen vertragingen of showstoppers</v>
      </c>
      <c r="K197" s="35" t="str">
        <v>Geen vertragingen of showstoppers</v>
      </c>
      <c r="L197" s="35" t="str">
        <v>Geen vertragingen of showstoppers</v>
      </c>
      <c r="M197" s="35" t="str">
        <v>Geen vertragingen of showstoppers</v>
      </c>
      <c r="N197" s="35" t="str">
        <v>Geen vertragingen of showstoppers</v>
      </c>
      <c r="O197" s="35" t="str">
        <v>Geen vertragingen of showstoppers</v>
      </c>
      <c r="P197" s="35" t="str">
        <v>Geen vertragingen of showstoppers</v>
      </c>
      <c r="Q197" s="36" t="str">
        <v>Geen vertragingen of showstoppers</v>
      </c>
      <c r="R197" s="36" t="str">
        <v>Geen vertragingen of showstoppers</v>
      </c>
      <c r="S197" s="36" t="str">
        <v>Geen vertragingen of showstoppers</v>
      </c>
      <c r="T197" s="36" t="str">
        <v>Geen vertragingen of showstoppers</v>
      </c>
      <c r="U197" s="36" t="str">
        <v>Geen vertragingen of showstoppers</v>
      </c>
      <c r="V197" s="36" t="str">
        <v>Geen vertragingen of showstoppers</v>
      </c>
      <c r="W197" s="35" t="str">
        <v>Geen vertragingen of showstoppers</v>
      </c>
      <c r="X197" s="35" t="str">
        <v>Geen vertragingen of showstoppers</v>
      </c>
      <c r="Y197" s="35" t="str">
        <v>Geen vertragingen of showstoppers</v>
      </c>
      <c r="Z197" s="35" t="str">
        <v>Geen vertragingen of showstoppers</v>
      </c>
      <c r="AA197" s="35" t="str">
        <v>Geen vertragingen of showstoppers</v>
      </c>
      <c r="AB197" s="35" t="str">
        <v>Geen vertragingen of showstoppers</v>
      </c>
      <c r="AC197" s="35" t="str">
        <v>Geen vertragingen of showstoppers</v>
      </c>
      <c r="AD197" s="35" t="str">
        <v>Geen vertragingen of showstoppers</v>
      </c>
      <c r="AE197" s="37" t="str">
        <v>Geen vertragingen of showstoppers</v>
      </c>
      <c r="AF197" s="35" t="str">
        <v>Geen vertragingen of showstoppers</v>
      </c>
    </row>
    <row r="198" customFormat="false" ht="15" hidden="false" customHeight="false" outlineLevel="0" collapsed="false">
      <c r="A198" s="0" t="str">
        <v>Geen vertragingen of showstoppers</v>
      </c>
      <c r="B198" s="0" t="str">
        <v>Geen vertragingen of showstoppers</v>
      </c>
      <c r="C198" s="36" t="str">
        <v>Geen vertragingen of showstoppers</v>
      </c>
      <c r="D198" s="35" t="str">
        <v>Geen vertragingen of showstoppers</v>
      </c>
      <c r="E198" s="35" t="str">
        <v>Geen vertragingen of showstoppers</v>
      </c>
      <c r="F198" s="35" t="str">
        <v>Geen vertragingen of showstoppers</v>
      </c>
      <c r="G198" s="35" t="str">
        <v>Geen vertragingen of showstoppers</v>
      </c>
      <c r="H198" s="35" t="str">
        <v>Geen vertragingen of showstoppers</v>
      </c>
      <c r="I198" s="35" t="str">
        <v>Geen vertragingen of showstoppers</v>
      </c>
      <c r="J198" s="35" t="str">
        <v>Geen vertragingen of showstoppers</v>
      </c>
      <c r="K198" s="35" t="str">
        <v>Geen vertragingen of showstoppers</v>
      </c>
      <c r="L198" s="35" t="str">
        <v>Geen vertragingen of showstoppers</v>
      </c>
      <c r="M198" s="35" t="str">
        <v>Geen vertragingen of showstoppers</v>
      </c>
      <c r="N198" s="35" t="str">
        <v>Geen vertragingen of showstoppers</v>
      </c>
      <c r="O198" s="35" t="str">
        <v>Geen vertragingen of showstoppers</v>
      </c>
      <c r="P198" s="35" t="str">
        <v>Geen vertragingen of showstoppers</v>
      </c>
      <c r="Q198" s="36" t="str">
        <v>Geen vertragingen of showstoppers</v>
      </c>
      <c r="R198" s="36" t="str">
        <v>Geen vertragingen of showstoppers</v>
      </c>
      <c r="S198" s="36" t="str">
        <v>Geen vertragingen of showstoppers</v>
      </c>
      <c r="T198" s="36" t="str">
        <v>Geen vertragingen of showstoppers</v>
      </c>
      <c r="U198" s="36" t="str">
        <v>Geen vertragingen of showstoppers</v>
      </c>
      <c r="V198" s="36" t="str">
        <v>Geen vertragingen of showstoppers</v>
      </c>
      <c r="W198" s="35" t="str">
        <v>Geen vertragingen of showstoppers</v>
      </c>
      <c r="X198" s="35" t="str">
        <v>Geen vertragingen of showstoppers</v>
      </c>
      <c r="Y198" s="35" t="str">
        <v>Geen vertragingen of showstoppers</v>
      </c>
      <c r="Z198" s="35" t="str">
        <v>Geen vertragingen of showstoppers</v>
      </c>
      <c r="AA198" s="35" t="str">
        <v>Geen vertragingen of showstoppers</v>
      </c>
      <c r="AB198" s="35" t="str">
        <v>Geen vertragingen of showstoppers</v>
      </c>
      <c r="AC198" s="35" t="str">
        <v>Geen vertragingen of showstoppers</v>
      </c>
      <c r="AD198" s="35" t="str">
        <v>Geen vertragingen of showstoppers</v>
      </c>
      <c r="AE198" s="37" t="str">
        <v>Geen vertragingen of showstoppers</v>
      </c>
      <c r="AF198" s="35" t="str">
        <v>Geen vertragingen of showstoppers</v>
      </c>
    </row>
    <row r="199" customFormat="false" ht="15" hidden="false" customHeight="false" outlineLevel="0" collapsed="false">
      <c r="A199" s="0" t="str">
        <v>Geen vertragingen of showstoppers</v>
      </c>
      <c r="B199" s="0" t="str">
        <v>Geen vertragingen of showstoppers</v>
      </c>
      <c r="C199" s="36" t="str">
        <v>Geen vertragingen of showstoppers</v>
      </c>
      <c r="D199" s="35" t="str">
        <v>Geen vertragingen of showstoppers</v>
      </c>
      <c r="E199" s="35" t="str">
        <v>Geen vertragingen of showstoppers</v>
      </c>
      <c r="F199" s="35" t="str">
        <v>Geen vertragingen of showstoppers</v>
      </c>
      <c r="G199" s="35" t="str">
        <v>Geen vertragingen of showstoppers</v>
      </c>
      <c r="H199" s="35" t="str">
        <v>Geen vertragingen of showstoppers</v>
      </c>
      <c r="I199" s="35" t="str">
        <v>Geen vertragingen of showstoppers</v>
      </c>
      <c r="J199" s="35" t="str">
        <v>Geen vertragingen of showstoppers</v>
      </c>
      <c r="K199" s="35" t="str">
        <v>Geen vertragingen of showstoppers</v>
      </c>
      <c r="L199" s="35" t="str">
        <v>Geen vertragingen of showstoppers</v>
      </c>
      <c r="M199" s="35" t="str">
        <v>Geen vertragingen of showstoppers</v>
      </c>
      <c r="N199" s="35" t="str">
        <v>Geen vertragingen of showstoppers</v>
      </c>
      <c r="O199" s="35" t="str">
        <v>Geen vertragingen of showstoppers</v>
      </c>
      <c r="P199" s="35" t="str">
        <v>Geen vertragingen of showstoppers</v>
      </c>
      <c r="Q199" s="36" t="str">
        <v>Geen vertragingen of showstoppers</v>
      </c>
      <c r="R199" s="36" t="str">
        <v>Geen vertragingen of showstoppers</v>
      </c>
      <c r="S199" s="36" t="str">
        <v>Geen vertragingen of showstoppers</v>
      </c>
      <c r="T199" s="36" t="str">
        <v>Geen vertragingen of showstoppers</v>
      </c>
      <c r="U199" s="36" t="str">
        <v>Geen vertragingen of showstoppers</v>
      </c>
      <c r="V199" s="36" t="str">
        <v>Geen vertragingen of showstoppers</v>
      </c>
      <c r="W199" s="35" t="str">
        <v>Geen vertragingen of showstoppers</v>
      </c>
      <c r="X199" s="35" t="str">
        <v>Geen vertragingen of showstoppers</v>
      </c>
      <c r="Y199" s="35" t="str">
        <v>Geen vertragingen of showstoppers</v>
      </c>
      <c r="Z199" s="35" t="str">
        <v>Geen vertragingen of showstoppers</v>
      </c>
      <c r="AA199" s="35" t="str">
        <v>Geen vertragingen of showstoppers</v>
      </c>
      <c r="AB199" s="35" t="str">
        <v>Geen vertragingen of showstoppers</v>
      </c>
      <c r="AC199" s="35" t="str">
        <v>Geen vertragingen of showstoppers</v>
      </c>
      <c r="AD199" s="35" t="str">
        <v>Geen vertragingen of showstoppers</v>
      </c>
      <c r="AE199" s="37" t="str">
        <v>Geen vertragingen of showstoppers</v>
      </c>
      <c r="AF199" s="35" t="str">
        <v>Geen vertragingen of showstoppers</v>
      </c>
    </row>
    <row r="200" customFormat="false" ht="15" hidden="false" customHeight="false" outlineLevel="0" collapsed="false">
      <c r="A200" s="0" t="str">
        <v>Geen vertragingen of showstoppers</v>
      </c>
      <c r="B200" s="0" t="str">
        <v>Geen vertragingen of showstoppers</v>
      </c>
      <c r="C200" s="0" t="str">
        <v>Geen vertragingen of showstoppers</v>
      </c>
      <c r="D200" s="0" t="str">
        <v>Geen vertragingen of showstoppers</v>
      </c>
      <c r="E200" s="0" t="str">
        <v>Geen vertragingen of showstoppers</v>
      </c>
      <c r="F200" s="0" t="str">
        <v>Geen vertragingen of showstoppers</v>
      </c>
      <c r="G200" s="0" t="str">
        <v>Geen vertragingen of showstoppers</v>
      </c>
      <c r="H200" s="0" t="str">
        <v>Geen vertragingen of showstoppers</v>
      </c>
      <c r="I200" s="0" t="str">
        <v>Geen vertragingen of showstoppers</v>
      </c>
      <c r="J200" s="0" t="str">
        <v>Geen vertragingen of showstoppers</v>
      </c>
      <c r="K200" s="0" t="str">
        <v>Geen vertragingen of showstoppers</v>
      </c>
      <c r="L200" s="0" t="str">
        <v>Geen vertragingen of showstoppers</v>
      </c>
      <c r="M200" s="0" t="str">
        <v>Geen vertragingen of showstoppers</v>
      </c>
      <c r="N200" s="0" t="str">
        <v>Geen vertragingen of showstoppers</v>
      </c>
      <c r="O200" s="0" t="str">
        <v>Geen vertragingen of showstoppers</v>
      </c>
      <c r="P200" s="0" t="str">
        <v>Geen vertragingen of showstoppers</v>
      </c>
      <c r="Q200" s="0" t="str">
        <v>Geen vertragingen of showstoppers</v>
      </c>
      <c r="R200" s="0" t="str">
        <v>Geen vertragingen of showstoppers</v>
      </c>
      <c r="S200" s="0" t="str">
        <v>Geen vertragingen of showstoppers</v>
      </c>
      <c r="T200" s="0" t="str">
        <v>Geen vertragingen of showstoppers</v>
      </c>
      <c r="U200" s="0" t="str">
        <v>Geen vertragingen of showstoppers</v>
      </c>
      <c r="V200" s="0" t="str">
        <v>Geen vertragingen of showstoppers</v>
      </c>
      <c r="W200" s="0" t="str">
        <v>Geen vertragingen of showstoppers</v>
      </c>
      <c r="X200" s="0" t="str">
        <v>Geen vertragingen of showstoppers</v>
      </c>
      <c r="Y200" s="0" t="str">
        <v>Geen vertragingen of showstoppers</v>
      </c>
      <c r="Z200" s="0" t="str">
        <v>Geen vertragingen of showstoppers</v>
      </c>
      <c r="AA200" s="0" t="str">
        <v>Geen vertragingen of showstoppers</v>
      </c>
      <c r="AB200" s="35" t="str">
        <v>Geen vertragingen of showstoppers</v>
      </c>
      <c r="AC200" s="35" t="str">
        <v>Geen vertragingen of showstoppers</v>
      </c>
      <c r="AD200" s="35" t="str">
        <v>Geen vertragingen of showstoppers</v>
      </c>
      <c r="AE200" s="35" t="str">
        <v>Geen vertragingen of showstoppers</v>
      </c>
      <c r="AF200" s="35" t="str">
        <v>Geen vertragingen of showstoppers</v>
      </c>
    </row>
  </sheetData>
  <mergeCells count="1">
    <mergeCell ref="A1:T1"/>
  </mergeCells>
  <conditionalFormatting sqref="AB4:AB200">
    <cfRule type="expression" priority="2" aboveAverage="0" equalAverage="0" bottom="0" percent="0" rank="0" text="" dxfId="0">
      <formula>AB4="🔴"</formula>
    </cfRule>
    <cfRule type="expression" priority="3" aboveAverage="0" equalAverage="0" bottom="0" percent="0" rank="0" text="" dxfId="1">
      <formula>AB4="🟠"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5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4"/>
    <col collapsed="false" customWidth="true" hidden="false" outlineLevel="0" max="2" min="2" style="0" width="28"/>
    <col collapsed="false" customWidth="true" hidden="false" outlineLevel="0" max="3" min="3" style="0" width="16"/>
    <col collapsed="false" customWidth="true" hidden="false" outlineLevel="0" max="4" min="4" style="0" width="10"/>
    <col collapsed="false" customWidth="true" hidden="false" outlineLevel="0" max="6" min="5" style="0" width="15"/>
    <col collapsed="false" customWidth="true" hidden="false" outlineLevel="0" max="7" min="7" style="0" width="14"/>
    <col collapsed="false" customWidth="true" hidden="false" outlineLevel="0" max="8" min="8" style="0" width="12"/>
    <col collapsed="false" customWidth="true" hidden="false" outlineLevel="0" max="9" min="9" style="0" width="14"/>
    <col collapsed="false" customWidth="true" hidden="false" outlineLevel="0" max="10" min="10" style="0" width="48"/>
    <col collapsed="false" customWidth="true" hidden="false" outlineLevel="0" max="12" min="11" style="0" width="12"/>
  </cols>
  <sheetData>
    <row r="1" customFormat="false" ht="25.5" hidden="false" customHeight="true" outlineLevel="0" collapsed="false">
      <c r="A1" s="38" t="s">
        <v>531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2" customFormat="false" ht="31.5" hidden="false" customHeight="true" outlineLevel="0" collapsed="false">
      <c r="A2" s="39" t="s">
        <v>532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</row>
    <row r="3" customFormat="false" ht="30" hidden="false" customHeight="true" outlineLevel="0" collapsed="false">
      <c r="A3" s="12" t="s">
        <v>467</v>
      </c>
      <c r="B3" s="12" t="s">
        <v>468</v>
      </c>
      <c r="C3" s="12" t="s">
        <v>96</v>
      </c>
      <c r="D3" s="12" t="s">
        <v>97</v>
      </c>
      <c r="E3" s="12" t="s">
        <v>533</v>
      </c>
      <c r="F3" s="12" t="s">
        <v>534</v>
      </c>
      <c r="G3" s="12" t="s">
        <v>535</v>
      </c>
      <c r="H3" s="12" t="s">
        <v>536</v>
      </c>
      <c r="I3" s="12" t="s">
        <v>504</v>
      </c>
      <c r="J3" s="12" t="s">
        <v>537</v>
      </c>
      <c r="K3" s="12" t="s">
        <v>538</v>
      </c>
      <c r="L3" s="12" t="s">
        <v>539</v>
      </c>
    </row>
    <row r="4" customFormat="false" ht="15" hidden="false" customHeight="false" outlineLevel="0" collapsed="false">
      <c r="A4" s="23" t="str">
        <f aca="false">IF(Projecten!A4="","",Projecten!A4)</f>
        <v>S26-001</v>
      </c>
      <c r="B4" s="23" t="str">
        <f aca="false">IF(Projecten!A4="","",Projecten!B4)</f>
        <v>REC Hoofdstraat Rijnmond</v>
      </c>
      <c r="C4" s="23" t="str">
        <f aca="false">IF(Projecten!A4="","",Projecten!F4)</f>
        <v>Reconstructies</v>
      </c>
      <c r="D4" s="23" t="str">
        <f aca="false">IF(Projecten!A4="","",Projecten!G4)</f>
        <v>OidK</v>
      </c>
      <c r="E4" s="40" t="n">
        <f aca="false">IF(Projecten!A4="","",Projecten!E4)</f>
        <v>46296</v>
      </c>
      <c r="F4" s="40" t="n">
        <f aca="false" t="array" ref="F4:F4">IF(A4="","",IF(MAX((dash_ProjectID=A4)*dash_Geimpliceerde_GSU)=0,"n.v.t.",MAX((dash_ProjectID=A4)*dash_Geimpliceerde_GSU)))</f>
        <v>46349</v>
      </c>
      <c r="G4" s="41" t="n">
        <f aca="false">IF(OR(A4="",NOT(ISNUMBER(F4))),"",NETWORKDAYS(E4,F4)-1)</f>
        <v>37</v>
      </c>
      <c r="H4" s="42" t="n">
        <f aca="false">IF(OR(A4="",NOT(ISNUMBER(G4))),"",ROUND(G4/5,1))</f>
        <v>7.4</v>
      </c>
      <c r="I4" s="23" t="str">
        <f aca="false">IF(A4="","",IF(NOT(ISNUMBER(G4)),"Onbekend",IF(G4&lt;=0,"✓ Op koers",IF(G4&lt;=10,"⚠ Krap (&lt;2 wk slip)",IF(G4&lt;=25,"🟠 Slip 2-5 wk","🔴 Slip &gt;5 wk")))))</f>
        <v>🔴 Slip &gt;5 wk</v>
      </c>
      <c r="J4" s="23" t="str">
        <f aca="false" t="array" ref="J4:J4">IF(OR(A4="",NOT(ISNUMBER(F4))),"",IFERROR(INDEX(dash_Type,MATCH(1,(dash_ProjectID=A4)*(dash_Geimpliceerde_GSU=F4),0)),""))</f>
        <v>Bodemonderzoek CROW 400 — RC-OidK 2.O.8 (10wd)</v>
      </c>
      <c r="K4" s="41" t="n">
        <f aca="false">IF(A4="","",SUMPRODUCT((dash_ProjectID=A4)*(dash_Actiepunt=TRUE())))</f>
        <v>1</v>
      </c>
      <c r="L4" s="41" t="n">
        <f aca="false">IF(A4="","",SUMPRODUCT((dash_ProjectID=A4)*((dash_Showstopper_GSU=TRUE())+(dash_Showstopper_Fase=TRUE())&gt;0)))</f>
        <v>0</v>
      </c>
    </row>
    <row r="5" customFormat="false" ht="15" hidden="false" customHeight="false" outlineLevel="0" collapsed="false">
      <c r="A5" s="23" t="str">
        <f aca="false">IF(Projecten!A5="","",Projecten!A5)</f>
        <v>S26-002</v>
      </c>
      <c r="B5" s="23" t="str">
        <f aca="false">IF(Projecten!A5="","",Projecten!B5)</f>
        <v>Nieuwe aanleg Waterlanden</v>
      </c>
      <c r="C5" s="23" t="str">
        <f aca="false">IF(Projecten!A5="","",Projecten!F5)</f>
        <v>Netgedreven</v>
      </c>
      <c r="D5" s="23" t="str">
        <f aca="false">IF(Projecten!A5="","",Projecten!G5)</f>
        <v>NOidK</v>
      </c>
      <c r="E5" s="40" t="n">
        <f aca="false">IF(Projecten!A5="","",Projecten!E5)</f>
        <v>46371</v>
      </c>
      <c r="F5" s="40" t="str">
        <f aca="false" t="array" ref="F5:F5">IF(A5="","",IF(MAX((dash_ProjectID=A5)*dash_Geimpliceerde_GSU)=0,"n.v.t.",MAX((dash_ProjectID=A5)*dash_Geimpliceerde_GSU)))</f>
        <v>n.v.t.</v>
      </c>
      <c r="G5" s="41" t="str">
        <f aca="false">IF(OR(A5="",NOT(ISNUMBER(F5))),"",NETWORKDAYS(E5,F5)-1)</f>
        <v/>
      </c>
      <c r="H5" s="42" t="str">
        <f aca="false">IF(OR(A5="",NOT(ISNUMBER(G5))),"",ROUND(G5/5,1))</f>
        <v/>
      </c>
      <c r="I5" s="23" t="str">
        <f aca="false">IF(A5="","",IF(NOT(ISNUMBER(G5)),"Onbekend",IF(G5&lt;=0,"✓ Op koers",IF(G5&lt;=10,"⚠ Krap (&lt;2 wk slip)",IF(G5&lt;=25,"🟠 Slip 2-5 wk","🔴 Slip &gt;5 wk")))))</f>
        <v>Onbekend</v>
      </c>
      <c r="J5" s="23" t="str">
        <f aca="false" t="array" ref="J5:J5">IF(OR(A5="",NOT(ISNUMBER(F5))),"",IFERROR(INDEX(dash_Type,MATCH(1,(dash_ProjectID=A5)*(dash_Geimpliceerde_GSU=F5),0)),""))</f>
        <v/>
      </c>
      <c r="K5" s="41" t="n">
        <f aca="false">IF(A5="","",SUMPRODUCT((dash_ProjectID=A5)*(dash_Actiepunt=TRUE())))</f>
        <v>0</v>
      </c>
      <c r="L5" s="41" t="n">
        <f aca="false">IF(A5="","",SUMPRODUCT((dash_ProjectID=A5)*((dash_Showstopper_GSU=TRUE())+(dash_Showstopper_Fase=TRUE())&gt;0)))</f>
        <v>0</v>
      </c>
    </row>
    <row r="6" customFormat="false" ht="15" hidden="false" customHeight="false" outlineLevel="0" collapsed="false">
      <c r="A6" s="23" t="str">
        <f aca="false">IF(Projecten!A6="","",Projecten!A6)</f>
        <v>S26-003</v>
      </c>
      <c r="B6" s="23" t="str">
        <f aca="false">IF(Projecten!A6="","",Projecten!B6)</f>
        <v>Klantaansluiting Zuidplein</v>
      </c>
      <c r="C6" s="23" t="str">
        <f aca="false">IF(Projecten!A6="","",Projecten!F6)</f>
        <v>Klantgedreven</v>
      </c>
      <c r="D6" s="23" t="str">
        <f aca="false">IF(Projecten!A6="","",Projecten!G6)</f>
        <v>NOidK</v>
      </c>
      <c r="E6" s="40" t="n">
        <f aca="false">IF(Projecten!A6="","",Projecten!E6)</f>
        <v>46447</v>
      </c>
      <c r="F6" s="40" t="str">
        <f aca="false" t="array" ref="F6:F6">IF(A6="","",IF(MAX((dash_ProjectID=A6)*dash_Geimpliceerde_GSU)=0,"n.v.t.",MAX((dash_ProjectID=A6)*dash_Geimpliceerde_GSU)))</f>
        <v>n.v.t.</v>
      </c>
      <c r="G6" s="41" t="str">
        <f aca="false">IF(OR(A6="",NOT(ISNUMBER(F6))),"",NETWORKDAYS(E6,F6)-1)</f>
        <v/>
      </c>
      <c r="H6" s="42" t="str">
        <f aca="false">IF(OR(A6="",NOT(ISNUMBER(G6))),"",ROUND(G6/5,1))</f>
        <v/>
      </c>
      <c r="I6" s="23" t="str">
        <f aca="false">IF(A6="","",IF(NOT(ISNUMBER(G6)),"Onbekend",IF(G6&lt;=0,"✓ Op koers",IF(G6&lt;=10,"⚠ Krap (&lt;2 wk slip)",IF(G6&lt;=25,"🟠 Slip 2-5 wk","🔴 Slip &gt;5 wk")))))</f>
        <v>Onbekend</v>
      </c>
      <c r="J6" s="23" t="str">
        <f aca="false" t="array" ref="J6:J6">IF(OR(A6="",NOT(ISNUMBER(F6))),"",IFERROR(INDEX(dash_Type,MATCH(1,(dash_ProjectID=A6)*(dash_Geimpliceerde_GSU=F6),0)),""))</f>
        <v/>
      </c>
      <c r="K6" s="41" t="n">
        <f aca="false">IF(A6="","",SUMPRODUCT((dash_ProjectID=A6)*(dash_Actiepunt=TRUE())))</f>
        <v>0</v>
      </c>
      <c r="L6" s="41" t="n">
        <f aca="false">IF(A6="","",SUMPRODUCT((dash_ProjectID=A6)*((dash_Showstopper_GSU=TRUE())+(dash_Showstopper_Fase=TRUE())&gt;0)))</f>
        <v>0</v>
      </c>
    </row>
    <row r="7" customFormat="false" ht="23.85" hidden="false" customHeight="false" outlineLevel="0" collapsed="false">
      <c r="A7" s="23" t="str">
        <f aca="false">IF(Projecten!A7="","",Projecten!A7)</f>
        <v>IRN24-0175</v>
      </c>
      <c r="B7" s="23" t="str">
        <f aca="false">IF(Projecten!A7="","",Projecten!B7)</f>
        <v>Maasstraat - Dordrecht</v>
      </c>
      <c r="C7" s="23" t="str">
        <f aca="false">IF(Projecten!A7="","",Projecten!F7)</f>
        <v>Netgedreven</v>
      </c>
      <c r="D7" s="23" t="str">
        <f aca="false">IF(Projecten!A7="","",Projecten!G7)</f>
        <v>OidK</v>
      </c>
      <c r="E7" s="40" t="n">
        <f aca="false">IF(Projecten!A7="","",Projecten!E7)</f>
        <v>46398</v>
      </c>
      <c r="F7" s="40" t="n">
        <f aca="false" t="array" ref="F7:F7">IF(A7="","",IF(MAX((dash_ProjectID=A7)*dash_Geimpliceerde_GSU)=0,"n.v.t.",MAX((dash_ProjectID=A7)*dash_Geimpliceerde_GSU)))</f>
        <v>46409</v>
      </c>
      <c r="G7" s="41" t="n">
        <f aca="false">IF(OR(A7="",NOT(ISNUMBER(F7))),"",NETWORKDAYS(E7,F7)-1)</f>
        <v>9</v>
      </c>
      <c r="H7" s="42" t="n">
        <f aca="false">IF(OR(A7="",NOT(ISNUMBER(G7))),"",ROUND(G7/5,1))</f>
        <v>1.8</v>
      </c>
      <c r="I7" s="23" t="str">
        <f aca="false">IF(A7="","",IF(NOT(ISNUMBER(G7)),"Onbekend",IF(G7&lt;=0,"✓ Op koers",IF(G7&lt;=10,"⚠ Krap (&lt;2 wk slip)",IF(G7&lt;=25,"🟠 Slip 2-5 wk","🔴 Slip &gt;5 wk")))))</f>
        <v>⚠ Krap (&lt;2 wk slip)</v>
      </c>
      <c r="J7" s="23" t="str">
        <f aca="false" t="array" ref="J7:J7">IF(OR(A7="",NOT(ISNUMBER(F7))),"",IFERROR(INDEX(dash_Type,MATCH(1,(dash_ProjectID=A7)*(dash_Geimpliceerde_GSU=F7),0)),""))</f>
        <v>Bodemonderzoek CROW 400 — NG-OidK 2.O.8 (20wd)</v>
      </c>
      <c r="K7" s="41" t="n">
        <f aca="false">IF(A7="","",SUMPRODUCT((dash_ProjectID=A7)*(dash_Actiepunt=TRUE())))</f>
        <v>1</v>
      </c>
      <c r="L7" s="41" t="n">
        <f aca="false">IF(A7="","",SUMPRODUCT((dash_ProjectID=A7)*((dash_Showstopper_GSU=TRUE())+(dash_Showstopper_Fase=TRUE())&gt;0)))</f>
        <v>0</v>
      </c>
    </row>
    <row r="8" customFormat="false" ht="15" hidden="false" customHeight="false" outlineLevel="0" collapsed="false">
      <c r="A8" s="23" t="str">
        <f aca="false">IF(Projecten!A8="","",Projecten!A8)</f>
        <v/>
      </c>
      <c r="B8" s="23" t="str">
        <f aca="false">IF(Projecten!A8="","",Projecten!B8)</f>
        <v/>
      </c>
      <c r="C8" s="23" t="str">
        <f aca="false">IF(Projecten!A8="","",Projecten!F8)</f>
        <v/>
      </c>
      <c r="D8" s="23" t="str">
        <f aca="false">IF(Projecten!A8="","",Projecten!G8)</f>
        <v/>
      </c>
      <c r="E8" s="40" t="str">
        <f aca="false">IF(Projecten!A8="","",Projecten!E8)</f>
        <v/>
      </c>
      <c r="F8" s="40" t="str">
        <f aca="false" t="array" ref="F8:F8">IF(A8="","",IF(MAX((dash_ProjectID=A8)*dash_Geimpliceerde_GSU)=0,"n.v.t.",MAX((dash_ProjectID=A8)*dash_Geimpliceerde_GSU)))</f>
        <v/>
      </c>
      <c r="G8" s="41" t="str">
        <f aca="false">IF(OR(A8="",NOT(ISNUMBER(F8))),"",NETWORKDAYS(E8,F8)-1)</f>
        <v/>
      </c>
      <c r="H8" s="42" t="str">
        <f aca="false">IF(OR(A8="",NOT(ISNUMBER(G8))),"",ROUND(G8/5,1))</f>
        <v/>
      </c>
      <c r="I8" s="23" t="str">
        <f aca="false">IF(A8="","",IF(NOT(ISNUMBER(G8)),"Onbekend",IF(G8&lt;=0,"✓ Op koers",IF(G8&lt;=10,"⚠ Krap (&lt;2 wk slip)",IF(G8&lt;=25,"🟠 Slip 2-5 wk","🔴 Slip &gt;5 wk")))))</f>
        <v/>
      </c>
      <c r="J8" s="23" t="str">
        <f aca="false" t="array" ref="J8:J8">IF(OR(A8="",NOT(ISNUMBER(F8))),"",IFERROR(INDEX(dash_Type,MATCH(1,(dash_ProjectID=A8)*(dash_Geimpliceerde_GSU=F8),0)),""))</f>
        <v/>
      </c>
      <c r="K8" s="41" t="str">
        <f aca="false">IF(A8="","",SUMPRODUCT((dash_ProjectID=A8)*(dash_Actiepunt=TRUE())))</f>
        <v/>
      </c>
      <c r="L8" s="41" t="str">
        <f aca="false">IF(A8="","",SUMPRODUCT((dash_ProjectID=A8)*((dash_Showstopper_GSU=TRUE())+(dash_Showstopper_Fase=TRUE())&gt;0)))</f>
        <v/>
      </c>
    </row>
    <row r="9" customFormat="false" ht="15" hidden="false" customHeight="false" outlineLevel="0" collapsed="false">
      <c r="A9" s="23" t="str">
        <f aca="false">IF(Projecten!A9="","",Projecten!A9)</f>
        <v/>
      </c>
      <c r="B9" s="23" t="str">
        <f aca="false">IF(Projecten!A9="","",Projecten!B9)</f>
        <v/>
      </c>
      <c r="C9" s="23" t="str">
        <f aca="false">IF(Projecten!A9="","",Projecten!F9)</f>
        <v/>
      </c>
      <c r="D9" s="23" t="str">
        <f aca="false">IF(Projecten!A9="","",Projecten!G9)</f>
        <v/>
      </c>
      <c r="E9" s="40" t="str">
        <f aca="false">IF(Projecten!A9="","",Projecten!E9)</f>
        <v/>
      </c>
      <c r="F9" s="40" t="str">
        <f aca="false" t="array" ref="F9:F9">IF(A9="","",IF(MAX((dash_ProjectID=A9)*dash_Geimpliceerde_GSU)=0,"n.v.t.",MAX((dash_ProjectID=A9)*dash_Geimpliceerde_GSU)))</f>
        <v/>
      </c>
      <c r="G9" s="41" t="str">
        <f aca="false">IF(OR(A9="",NOT(ISNUMBER(F9))),"",NETWORKDAYS(E9,F9)-1)</f>
        <v/>
      </c>
      <c r="H9" s="42" t="str">
        <f aca="false">IF(OR(A9="",NOT(ISNUMBER(G9))),"",ROUND(G9/5,1))</f>
        <v/>
      </c>
      <c r="I9" s="23" t="str">
        <f aca="false">IF(A9="","",IF(NOT(ISNUMBER(G9)),"Onbekend",IF(G9&lt;=0,"✓ Op koers",IF(G9&lt;=10,"⚠ Krap (&lt;2 wk slip)",IF(G9&lt;=25,"🟠 Slip 2-5 wk","🔴 Slip &gt;5 wk")))))</f>
        <v/>
      </c>
      <c r="J9" s="23" t="str">
        <f aca="false" t="array" ref="J9:J9">IF(OR(A9="",NOT(ISNUMBER(F9))),"",IFERROR(INDEX(dash_Type,MATCH(1,(dash_ProjectID=A9)*(dash_Geimpliceerde_GSU=F9),0)),""))</f>
        <v/>
      </c>
      <c r="K9" s="41" t="str">
        <f aca="false">IF(A9="","",SUMPRODUCT((dash_ProjectID=A9)*(dash_Actiepunt=TRUE())))</f>
        <v/>
      </c>
      <c r="L9" s="41" t="str">
        <f aca="false">IF(A9="","",SUMPRODUCT((dash_ProjectID=A9)*((dash_Showstopper_GSU=TRUE())+(dash_Showstopper_Fase=TRUE())&gt;0)))</f>
        <v/>
      </c>
    </row>
    <row r="10" customFormat="false" ht="15" hidden="false" customHeight="false" outlineLevel="0" collapsed="false">
      <c r="A10" s="23" t="str">
        <f aca="false">IF(Projecten!A10="","",Projecten!A10)</f>
        <v/>
      </c>
      <c r="B10" s="23" t="str">
        <f aca="false">IF(Projecten!A10="","",Projecten!B10)</f>
        <v/>
      </c>
      <c r="C10" s="23" t="str">
        <f aca="false">IF(Projecten!A10="","",Projecten!F10)</f>
        <v/>
      </c>
      <c r="D10" s="23" t="str">
        <f aca="false">IF(Projecten!A10="","",Projecten!G10)</f>
        <v/>
      </c>
      <c r="E10" s="40" t="str">
        <f aca="false">IF(Projecten!A10="","",Projecten!E10)</f>
        <v/>
      </c>
      <c r="F10" s="40" t="str">
        <f aca="false" t="array" ref="F10:F10">IF(A10="","",IF(MAX((dash_ProjectID=A10)*dash_Geimpliceerde_GSU)=0,"n.v.t.",MAX((dash_ProjectID=A10)*dash_Geimpliceerde_GSU)))</f>
        <v/>
      </c>
      <c r="G10" s="41" t="str">
        <f aca="false">IF(OR(A10="",NOT(ISNUMBER(F10))),"",NETWORKDAYS(E10,F10)-1)</f>
        <v/>
      </c>
      <c r="H10" s="42" t="str">
        <f aca="false">IF(OR(A10="",NOT(ISNUMBER(G10))),"",ROUND(G10/5,1))</f>
        <v/>
      </c>
      <c r="I10" s="23" t="str">
        <f aca="false">IF(A10="","",IF(NOT(ISNUMBER(G10)),"Onbekend",IF(G10&lt;=0,"✓ Op koers",IF(G10&lt;=10,"⚠ Krap (&lt;2 wk slip)",IF(G10&lt;=25,"🟠 Slip 2-5 wk","🔴 Slip &gt;5 wk")))))</f>
        <v/>
      </c>
      <c r="J10" s="23" t="str">
        <f aca="false" t="array" ref="J10:J10">IF(OR(A10="",NOT(ISNUMBER(F10))),"",IFERROR(INDEX(dash_Type,MATCH(1,(dash_ProjectID=A10)*(dash_Geimpliceerde_GSU=F10),0)),""))</f>
        <v/>
      </c>
      <c r="K10" s="41" t="str">
        <f aca="false">IF(A10="","",SUMPRODUCT((dash_ProjectID=A10)*(dash_Actiepunt=TRUE())))</f>
        <v/>
      </c>
      <c r="L10" s="41" t="str">
        <f aca="false">IF(A10="","",SUMPRODUCT((dash_ProjectID=A10)*((dash_Showstopper_GSU=TRUE())+(dash_Showstopper_Fase=TRUE())&gt;0)))</f>
        <v/>
      </c>
    </row>
    <row r="11" customFormat="false" ht="15" hidden="false" customHeight="false" outlineLevel="0" collapsed="false">
      <c r="A11" s="23" t="str">
        <f aca="false">IF(Projecten!A11="","",Projecten!A11)</f>
        <v/>
      </c>
      <c r="B11" s="23" t="str">
        <f aca="false">IF(Projecten!A11="","",Projecten!B11)</f>
        <v/>
      </c>
      <c r="C11" s="23" t="str">
        <f aca="false">IF(Projecten!A11="","",Projecten!F11)</f>
        <v/>
      </c>
      <c r="D11" s="23" t="str">
        <f aca="false">IF(Projecten!A11="","",Projecten!G11)</f>
        <v/>
      </c>
      <c r="E11" s="40" t="str">
        <f aca="false">IF(Projecten!A11="","",Projecten!E11)</f>
        <v/>
      </c>
      <c r="F11" s="40" t="str">
        <f aca="false" t="array" ref="F11:F11">IF(A11="","",IF(MAX((dash_ProjectID=A11)*dash_Geimpliceerde_GSU)=0,"n.v.t.",MAX((dash_ProjectID=A11)*dash_Geimpliceerde_GSU)))</f>
        <v/>
      </c>
      <c r="G11" s="41" t="str">
        <f aca="false">IF(OR(A11="",NOT(ISNUMBER(F11))),"",NETWORKDAYS(E11,F11)-1)</f>
        <v/>
      </c>
      <c r="H11" s="42" t="str">
        <f aca="false">IF(OR(A11="",NOT(ISNUMBER(G11))),"",ROUND(G11/5,1))</f>
        <v/>
      </c>
      <c r="I11" s="23" t="str">
        <f aca="false">IF(A11="","",IF(NOT(ISNUMBER(G11)),"Onbekend",IF(G11&lt;=0,"✓ Op koers",IF(G11&lt;=10,"⚠ Krap (&lt;2 wk slip)",IF(G11&lt;=25,"🟠 Slip 2-5 wk","🔴 Slip &gt;5 wk")))))</f>
        <v/>
      </c>
      <c r="J11" s="23" t="str">
        <f aca="false" t="array" ref="J11:J11">IF(OR(A11="",NOT(ISNUMBER(F11))),"",IFERROR(INDEX(dash_Type,MATCH(1,(dash_ProjectID=A11)*(dash_Geimpliceerde_GSU=F11),0)),""))</f>
        <v/>
      </c>
      <c r="K11" s="41" t="str">
        <f aca="false">IF(A11="","",SUMPRODUCT((dash_ProjectID=A11)*(dash_Actiepunt=TRUE())))</f>
        <v/>
      </c>
      <c r="L11" s="41" t="str">
        <f aca="false">IF(A11="","",SUMPRODUCT((dash_ProjectID=A11)*((dash_Showstopper_GSU=TRUE())+(dash_Showstopper_Fase=TRUE())&gt;0)))</f>
        <v/>
      </c>
    </row>
    <row r="12" customFormat="false" ht="15" hidden="false" customHeight="false" outlineLevel="0" collapsed="false">
      <c r="A12" s="23" t="str">
        <f aca="false">IF(Projecten!A12="","",Projecten!A12)</f>
        <v/>
      </c>
      <c r="B12" s="23" t="str">
        <f aca="false">IF(Projecten!A12="","",Projecten!B12)</f>
        <v/>
      </c>
      <c r="C12" s="23" t="str">
        <f aca="false">IF(Projecten!A12="","",Projecten!F12)</f>
        <v/>
      </c>
      <c r="D12" s="23" t="str">
        <f aca="false">IF(Projecten!A12="","",Projecten!G12)</f>
        <v/>
      </c>
      <c r="E12" s="40" t="str">
        <f aca="false">IF(Projecten!A12="","",Projecten!E12)</f>
        <v/>
      </c>
      <c r="F12" s="40" t="str">
        <f aca="false" t="array" ref="F12:F12">IF(A12="","",IF(MAX((dash_ProjectID=A12)*dash_Geimpliceerde_GSU)=0,"n.v.t.",MAX((dash_ProjectID=A12)*dash_Geimpliceerde_GSU)))</f>
        <v/>
      </c>
      <c r="G12" s="41" t="str">
        <f aca="false">IF(OR(A12="",NOT(ISNUMBER(F12))),"",NETWORKDAYS(E12,F12)-1)</f>
        <v/>
      </c>
      <c r="H12" s="42" t="str">
        <f aca="false">IF(OR(A12="",NOT(ISNUMBER(G12))),"",ROUND(G12/5,1))</f>
        <v/>
      </c>
      <c r="I12" s="23" t="str">
        <f aca="false">IF(A12="","",IF(NOT(ISNUMBER(G12)),"Onbekend",IF(G12&lt;=0,"✓ Op koers",IF(G12&lt;=10,"⚠ Krap (&lt;2 wk slip)",IF(G12&lt;=25,"🟠 Slip 2-5 wk","🔴 Slip &gt;5 wk")))))</f>
        <v/>
      </c>
      <c r="J12" s="23" t="str">
        <f aca="false" t="array" ref="J12:J12">IF(OR(A12="",NOT(ISNUMBER(F12))),"",IFERROR(INDEX(dash_Type,MATCH(1,(dash_ProjectID=A12)*(dash_Geimpliceerde_GSU=F12),0)),""))</f>
        <v/>
      </c>
      <c r="K12" s="41" t="str">
        <f aca="false">IF(A12="","",SUMPRODUCT((dash_ProjectID=A12)*(dash_Actiepunt=TRUE())))</f>
        <v/>
      </c>
      <c r="L12" s="41" t="str">
        <f aca="false">IF(A12="","",SUMPRODUCT((dash_ProjectID=A12)*((dash_Showstopper_GSU=TRUE())+(dash_Showstopper_Fase=TRUE())&gt;0)))</f>
        <v/>
      </c>
    </row>
    <row r="13" customFormat="false" ht="15" hidden="false" customHeight="false" outlineLevel="0" collapsed="false">
      <c r="A13" s="23" t="str">
        <f aca="false">IF(Projecten!A13="","",Projecten!A13)</f>
        <v/>
      </c>
      <c r="B13" s="23" t="str">
        <f aca="false">IF(Projecten!A13="","",Projecten!B13)</f>
        <v/>
      </c>
      <c r="C13" s="23" t="str">
        <f aca="false">IF(Projecten!A13="","",Projecten!F13)</f>
        <v/>
      </c>
      <c r="D13" s="23" t="str">
        <f aca="false">IF(Projecten!A13="","",Projecten!G13)</f>
        <v/>
      </c>
      <c r="E13" s="40" t="str">
        <f aca="false">IF(Projecten!A13="","",Projecten!E13)</f>
        <v/>
      </c>
      <c r="F13" s="40" t="str">
        <f aca="false" t="array" ref="F13:F13">IF(A13="","",IF(MAX((dash_ProjectID=A13)*dash_Geimpliceerde_GSU)=0,"n.v.t.",MAX((dash_ProjectID=A13)*dash_Geimpliceerde_GSU)))</f>
        <v/>
      </c>
      <c r="G13" s="41" t="str">
        <f aca="false">IF(OR(A13="",NOT(ISNUMBER(F13))),"",NETWORKDAYS(E13,F13)-1)</f>
        <v/>
      </c>
      <c r="H13" s="42" t="str">
        <f aca="false">IF(OR(A13="",NOT(ISNUMBER(G13))),"",ROUND(G13/5,1))</f>
        <v/>
      </c>
      <c r="I13" s="23" t="str">
        <f aca="false">IF(A13="","",IF(NOT(ISNUMBER(G13)),"Onbekend",IF(G13&lt;=0,"✓ Op koers",IF(G13&lt;=10,"⚠ Krap (&lt;2 wk slip)",IF(G13&lt;=25,"🟠 Slip 2-5 wk","🔴 Slip &gt;5 wk")))))</f>
        <v/>
      </c>
      <c r="J13" s="23" t="str">
        <f aca="false" t="array" ref="J13:J13">IF(OR(A13="",NOT(ISNUMBER(F13))),"",IFERROR(INDEX(dash_Type,MATCH(1,(dash_ProjectID=A13)*(dash_Geimpliceerde_GSU=F13),0)),""))</f>
        <v/>
      </c>
      <c r="K13" s="41" t="str">
        <f aca="false">IF(A13="","",SUMPRODUCT((dash_ProjectID=A13)*(dash_Actiepunt=TRUE())))</f>
        <v/>
      </c>
      <c r="L13" s="41" t="str">
        <f aca="false">IF(A13="","",SUMPRODUCT((dash_ProjectID=A13)*((dash_Showstopper_GSU=TRUE())+(dash_Showstopper_Fase=TRUE())&gt;0)))</f>
        <v/>
      </c>
    </row>
    <row r="14" customFormat="false" ht="15" hidden="false" customHeight="false" outlineLevel="0" collapsed="false">
      <c r="A14" s="23" t="str">
        <f aca="false">IF(Projecten!A14="","",Projecten!A14)</f>
        <v/>
      </c>
      <c r="B14" s="23" t="str">
        <f aca="false">IF(Projecten!A14="","",Projecten!B14)</f>
        <v/>
      </c>
      <c r="C14" s="23" t="str">
        <f aca="false">IF(Projecten!A14="","",Projecten!F14)</f>
        <v/>
      </c>
      <c r="D14" s="23" t="str">
        <f aca="false">IF(Projecten!A14="","",Projecten!G14)</f>
        <v/>
      </c>
      <c r="E14" s="40" t="str">
        <f aca="false">IF(Projecten!A14="","",Projecten!E14)</f>
        <v/>
      </c>
      <c r="F14" s="40" t="str">
        <f aca="false" t="array" ref="F14:F14">IF(A14="","",IF(MAX((dash_ProjectID=A14)*dash_Geimpliceerde_GSU)=0,"n.v.t.",MAX((dash_ProjectID=A14)*dash_Geimpliceerde_GSU)))</f>
        <v/>
      </c>
      <c r="G14" s="41" t="str">
        <f aca="false">IF(OR(A14="",NOT(ISNUMBER(F14))),"",NETWORKDAYS(E14,F14)-1)</f>
        <v/>
      </c>
      <c r="H14" s="42" t="str">
        <f aca="false">IF(OR(A14="",NOT(ISNUMBER(G14))),"",ROUND(G14/5,1))</f>
        <v/>
      </c>
      <c r="I14" s="23" t="str">
        <f aca="false">IF(A14="","",IF(NOT(ISNUMBER(G14)),"Onbekend",IF(G14&lt;=0,"✓ Op koers",IF(G14&lt;=10,"⚠ Krap (&lt;2 wk slip)",IF(G14&lt;=25,"🟠 Slip 2-5 wk","🔴 Slip &gt;5 wk")))))</f>
        <v/>
      </c>
      <c r="J14" s="23" t="str">
        <f aca="false" t="array" ref="J14:J14">IF(OR(A14="",NOT(ISNUMBER(F14))),"",IFERROR(INDEX(dash_Type,MATCH(1,(dash_ProjectID=A14)*(dash_Geimpliceerde_GSU=F14),0)),""))</f>
        <v/>
      </c>
      <c r="K14" s="41" t="str">
        <f aca="false">IF(A14="","",SUMPRODUCT((dash_ProjectID=A14)*(dash_Actiepunt=TRUE())))</f>
        <v/>
      </c>
      <c r="L14" s="41" t="str">
        <f aca="false">IF(A14="","",SUMPRODUCT((dash_ProjectID=A14)*((dash_Showstopper_GSU=TRUE())+(dash_Showstopper_Fase=TRUE())&gt;0)))</f>
        <v/>
      </c>
    </row>
    <row r="15" customFormat="false" ht="15" hidden="false" customHeight="false" outlineLevel="0" collapsed="false">
      <c r="A15" s="23" t="str">
        <f aca="false">IF(Projecten!A15="","",Projecten!A15)</f>
        <v/>
      </c>
      <c r="B15" s="23" t="str">
        <f aca="false">IF(Projecten!A15="","",Projecten!B15)</f>
        <v/>
      </c>
      <c r="C15" s="23" t="str">
        <f aca="false">IF(Projecten!A15="","",Projecten!F15)</f>
        <v/>
      </c>
      <c r="D15" s="23" t="str">
        <f aca="false">IF(Projecten!A15="","",Projecten!G15)</f>
        <v/>
      </c>
      <c r="E15" s="40" t="str">
        <f aca="false">IF(Projecten!A15="","",Projecten!E15)</f>
        <v/>
      </c>
      <c r="F15" s="40" t="str">
        <f aca="false" t="array" ref="F15:F15">IF(A15="","",IF(MAX((dash_ProjectID=A15)*dash_Geimpliceerde_GSU)=0,"n.v.t.",MAX((dash_ProjectID=A15)*dash_Geimpliceerde_GSU)))</f>
        <v/>
      </c>
      <c r="G15" s="41" t="str">
        <f aca="false">IF(OR(A15="",NOT(ISNUMBER(F15))),"",NETWORKDAYS(E15,F15)-1)</f>
        <v/>
      </c>
      <c r="H15" s="42" t="str">
        <f aca="false">IF(OR(A15="",NOT(ISNUMBER(G15))),"",ROUND(G15/5,1))</f>
        <v/>
      </c>
      <c r="I15" s="23" t="str">
        <f aca="false">IF(A15="","",IF(NOT(ISNUMBER(G15)),"Onbekend",IF(G15&lt;=0,"✓ Op koers",IF(G15&lt;=10,"⚠ Krap (&lt;2 wk slip)",IF(G15&lt;=25,"🟠 Slip 2-5 wk","🔴 Slip &gt;5 wk")))))</f>
        <v/>
      </c>
      <c r="J15" s="23" t="str">
        <f aca="false" t="array" ref="J15:J15">IF(OR(A15="",NOT(ISNUMBER(F15))),"",IFERROR(INDEX(dash_Type,MATCH(1,(dash_ProjectID=A15)*(dash_Geimpliceerde_GSU=F15),0)),""))</f>
        <v/>
      </c>
      <c r="K15" s="41" t="str">
        <f aca="false">IF(A15="","",SUMPRODUCT((dash_ProjectID=A15)*(dash_Actiepunt=TRUE())))</f>
        <v/>
      </c>
      <c r="L15" s="41" t="str">
        <f aca="false">IF(A15="","",SUMPRODUCT((dash_ProjectID=A15)*((dash_Showstopper_GSU=TRUE())+(dash_Showstopper_Fase=TRUE())&gt;0)))</f>
        <v/>
      </c>
    </row>
    <row r="16" customFormat="false" ht="15" hidden="false" customHeight="false" outlineLevel="0" collapsed="false">
      <c r="A16" s="23" t="str">
        <f aca="false">IF(Projecten!A16="","",Projecten!A16)</f>
        <v/>
      </c>
      <c r="B16" s="23" t="str">
        <f aca="false">IF(Projecten!A16="","",Projecten!B16)</f>
        <v/>
      </c>
      <c r="C16" s="23" t="str">
        <f aca="false">IF(Projecten!A16="","",Projecten!F16)</f>
        <v/>
      </c>
      <c r="D16" s="23" t="str">
        <f aca="false">IF(Projecten!A16="","",Projecten!G16)</f>
        <v/>
      </c>
      <c r="E16" s="40" t="str">
        <f aca="false">IF(Projecten!A16="","",Projecten!E16)</f>
        <v/>
      </c>
      <c r="F16" s="40" t="str">
        <f aca="false" t="array" ref="F16:F16">IF(A16="","",IF(MAX((dash_ProjectID=A16)*dash_Geimpliceerde_GSU)=0,"n.v.t.",MAX((dash_ProjectID=A16)*dash_Geimpliceerde_GSU)))</f>
        <v/>
      </c>
      <c r="G16" s="41" t="str">
        <f aca="false">IF(OR(A16="",NOT(ISNUMBER(F16))),"",NETWORKDAYS(E16,F16)-1)</f>
        <v/>
      </c>
      <c r="H16" s="42" t="str">
        <f aca="false">IF(OR(A16="",NOT(ISNUMBER(G16))),"",ROUND(G16/5,1))</f>
        <v/>
      </c>
      <c r="I16" s="23" t="str">
        <f aca="false">IF(A16="","",IF(NOT(ISNUMBER(G16)),"Onbekend",IF(G16&lt;=0,"✓ Op koers",IF(G16&lt;=10,"⚠ Krap (&lt;2 wk slip)",IF(G16&lt;=25,"🟠 Slip 2-5 wk","🔴 Slip &gt;5 wk")))))</f>
        <v/>
      </c>
      <c r="J16" s="23" t="str">
        <f aca="false" t="array" ref="J16:J16">IF(OR(A16="",NOT(ISNUMBER(F16))),"",IFERROR(INDEX(dash_Type,MATCH(1,(dash_ProjectID=A16)*(dash_Geimpliceerde_GSU=F16),0)),""))</f>
        <v/>
      </c>
      <c r="K16" s="41" t="str">
        <f aca="false">IF(A16="","",SUMPRODUCT((dash_ProjectID=A16)*(dash_Actiepunt=TRUE())))</f>
        <v/>
      </c>
      <c r="L16" s="41" t="str">
        <f aca="false">IF(A16="","",SUMPRODUCT((dash_ProjectID=A16)*((dash_Showstopper_GSU=TRUE())+(dash_Showstopper_Fase=TRUE())&gt;0)))</f>
        <v/>
      </c>
    </row>
    <row r="17" customFormat="false" ht="15" hidden="false" customHeight="false" outlineLevel="0" collapsed="false">
      <c r="A17" s="23" t="str">
        <f aca="false">IF(Projecten!A17="","",Projecten!A17)</f>
        <v/>
      </c>
      <c r="B17" s="23" t="str">
        <f aca="false">IF(Projecten!A17="","",Projecten!B17)</f>
        <v/>
      </c>
      <c r="C17" s="23" t="str">
        <f aca="false">IF(Projecten!A17="","",Projecten!F17)</f>
        <v/>
      </c>
      <c r="D17" s="23" t="str">
        <f aca="false">IF(Projecten!A17="","",Projecten!G17)</f>
        <v/>
      </c>
      <c r="E17" s="40" t="str">
        <f aca="false">IF(Projecten!A17="","",Projecten!E17)</f>
        <v/>
      </c>
      <c r="F17" s="40" t="str">
        <f aca="false" t="array" ref="F17:F17">IF(A17="","",IF(MAX((dash_ProjectID=A17)*dash_Geimpliceerde_GSU)=0,"n.v.t.",MAX((dash_ProjectID=A17)*dash_Geimpliceerde_GSU)))</f>
        <v/>
      </c>
      <c r="G17" s="41" t="str">
        <f aca="false">IF(OR(A17="",NOT(ISNUMBER(F17))),"",NETWORKDAYS(E17,F17)-1)</f>
        <v/>
      </c>
      <c r="H17" s="42" t="str">
        <f aca="false">IF(OR(A17="",NOT(ISNUMBER(G17))),"",ROUND(G17/5,1))</f>
        <v/>
      </c>
      <c r="I17" s="23" t="str">
        <f aca="false">IF(A17="","",IF(NOT(ISNUMBER(G17)),"Onbekend",IF(G17&lt;=0,"✓ Op koers",IF(G17&lt;=10,"⚠ Krap (&lt;2 wk slip)",IF(G17&lt;=25,"🟠 Slip 2-5 wk","🔴 Slip &gt;5 wk")))))</f>
        <v/>
      </c>
      <c r="J17" s="23" t="str">
        <f aca="false" t="array" ref="J17:J17">IF(OR(A17="",NOT(ISNUMBER(F17))),"",IFERROR(INDEX(dash_Type,MATCH(1,(dash_ProjectID=A17)*(dash_Geimpliceerde_GSU=F17),0)),""))</f>
        <v/>
      </c>
      <c r="K17" s="41" t="str">
        <f aca="false">IF(A17="","",SUMPRODUCT((dash_ProjectID=A17)*(dash_Actiepunt=TRUE())))</f>
        <v/>
      </c>
      <c r="L17" s="41" t="str">
        <f aca="false">IF(A17="","",SUMPRODUCT((dash_ProjectID=A17)*((dash_Showstopper_GSU=TRUE())+(dash_Showstopper_Fase=TRUE())&gt;0)))</f>
        <v/>
      </c>
    </row>
    <row r="18" customFormat="false" ht="15" hidden="false" customHeight="false" outlineLevel="0" collapsed="false">
      <c r="A18" s="23" t="str">
        <f aca="false">IF(Projecten!A18="","",Projecten!A18)</f>
        <v/>
      </c>
      <c r="B18" s="23" t="str">
        <f aca="false">IF(Projecten!A18="","",Projecten!B18)</f>
        <v/>
      </c>
      <c r="C18" s="23" t="str">
        <f aca="false">IF(Projecten!A18="","",Projecten!F18)</f>
        <v/>
      </c>
      <c r="D18" s="23" t="str">
        <f aca="false">IF(Projecten!A18="","",Projecten!G18)</f>
        <v/>
      </c>
      <c r="E18" s="40" t="str">
        <f aca="false">IF(Projecten!A18="","",Projecten!E18)</f>
        <v/>
      </c>
      <c r="F18" s="40" t="str">
        <f aca="false" t="array" ref="F18:F18">IF(A18="","",IF(MAX((dash_ProjectID=A18)*dash_Geimpliceerde_GSU)=0,"n.v.t.",MAX((dash_ProjectID=A18)*dash_Geimpliceerde_GSU)))</f>
        <v/>
      </c>
      <c r="G18" s="41" t="str">
        <f aca="false">IF(OR(A18="",NOT(ISNUMBER(F18))),"",NETWORKDAYS(E18,F18)-1)</f>
        <v/>
      </c>
      <c r="H18" s="42" t="str">
        <f aca="false">IF(OR(A18="",NOT(ISNUMBER(G18))),"",ROUND(G18/5,1))</f>
        <v/>
      </c>
      <c r="I18" s="23" t="str">
        <f aca="false">IF(A18="","",IF(NOT(ISNUMBER(G18)),"Onbekend",IF(G18&lt;=0,"✓ Op koers",IF(G18&lt;=10,"⚠ Krap (&lt;2 wk slip)",IF(G18&lt;=25,"🟠 Slip 2-5 wk","🔴 Slip &gt;5 wk")))))</f>
        <v/>
      </c>
      <c r="J18" s="23" t="str">
        <f aca="false" t="array" ref="J18:J18">IF(OR(A18="",NOT(ISNUMBER(F18))),"",IFERROR(INDEX(dash_Type,MATCH(1,(dash_ProjectID=A18)*(dash_Geimpliceerde_GSU=F18),0)),""))</f>
        <v/>
      </c>
      <c r="K18" s="41" t="str">
        <f aca="false">IF(A18="","",SUMPRODUCT((dash_ProjectID=A18)*(dash_Actiepunt=TRUE())))</f>
        <v/>
      </c>
      <c r="L18" s="41" t="str">
        <f aca="false">IF(A18="","",SUMPRODUCT((dash_ProjectID=A18)*((dash_Showstopper_GSU=TRUE())+(dash_Showstopper_Fase=TRUE())&gt;0)))</f>
        <v/>
      </c>
    </row>
    <row r="19" customFormat="false" ht="15" hidden="false" customHeight="false" outlineLevel="0" collapsed="false">
      <c r="A19" s="23" t="str">
        <f aca="false">IF(Projecten!A19="","",Projecten!A19)</f>
        <v/>
      </c>
      <c r="B19" s="23" t="str">
        <f aca="false">IF(Projecten!A19="","",Projecten!B19)</f>
        <v/>
      </c>
      <c r="C19" s="23" t="str">
        <f aca="false">IF(Projecten!A19="","",Projecten!F19)</f>
        <v/>
      </c>
      <c r="D19" s="23" t="str">
        <f aca="false">IF(Projecten!A19="","",Projecten!G19)</f>
        <v/>
      </c>
      <c r="E19" s="40" t="str">
        <f aca="false">IF(Projecten!A19="","",Projecten!E19)</f>
        <v/>
      </c>
      <c r="F19" s="40" t="str">
        <f aca="false" t="array" ref="F19:F19">IF(A19="","",IF(MAX((dash_ProjectID=A19)*dash_Geimpliceerde_GSU)=0,"n.v.t.",MAX((dash_ProjectID=A19)*dash_Geimpliceerde_GSU)))</f>
        <v/>
      </c>
      <c r="G19" s="41" t="str">
        <f aca="false">IF(OR(A19="",NOT(ISNUMBER(F19))),"",NETWORKDAYS(E19,F19)-1)</f>
        <v/>
      </c>
      <c r="H19" s="42" t="str">
        <f aca="false">IF(OR(A19="",NOT(ISNUMBER(G19))),"",ROUND(G19/5,1))</f>
        <v/>
      </c>
      <c r="I19" s="23" t="str">
        <f aca="false">IF(A19="","",IF(NOT(ISNUMBER(G19)),"Onbekend",IF(G19&lt;=0,"✓ Op koers",IF(G19&lt;=10,"⚠ Krap (&lt;2 wk slip)",IF(G19&lt;=25,"🟠 Slip 2-5 wk","🔴 Slip &gt;5 wk")))))</f>
        <v/>
      </c>
      <c r="J19" s="23" t="str">
        <f aca="false" t="array" ref="J19:J19">IF(OR(A19="",NOT(ISNUMBER(F19))),"",IFERROR(INDEX(dash_Type,MATCH(1,(dash_ProjectID=A19)*(dash_Geimpliceerde_GSU=F19),0)),""))</f>
        <v/>
      </c>
      <c r="K19" s="41" t="str">
        <f aca="false">IF(A19="","",SUMPRODUCT((dash_ProjectID=A19)*(dash_Actiepunt=TRUE())))</f>
        <v/>
      </c>
      <c r="L19" s="41" t="str">
        <f aca="false">IF(A19="","",SUMPRODUCT((dash_ProjectID=A19)*((dash_Showstopper_GSU=TRUE())+(dash_Showstopper_Fase=TRUE())&gt;0)))</f>
        <v/>
      </c>
    </row>
    <row r="20" customFormat="false" ht="15" hidden="false" customHeight="false" outlineLevel="0" collapsed="false">
      <c r="A20" s="23" t="str">
        <f aca="false">IF(Projecten!A20="","",Projecten!A20)</f>
        <v/>
      </c>
      <c r="B20" s="23" t="str">
        <f aca="false">IF(Projecten!A20="","",Projecten!B20)</f>
        <v/>
      </c>
      <c r="C20" s="23" t="str">
        <f aca="false">IF(Projecten!A20="","",Projecten!F20)</f>
        <v/>
      </c>
      <c r="D20" s="23" t="str">
        <f aca="false">IF(Projecten!A20="","",Projecten!G20)</f>
        <v/>
      </c>
      <c r="E20" s="40" t="str">
        <f aca="false">IF(Projecten!A20="","",Projecten!E20)</f>
        <v/>
      </c>
      <c r="F20" s="40" t="str">
        <f aca="false" t="array" ref="F20:F20">IF(A20="","",IF(MAX((dash_ProjectID=A20)*dash_Geimpliceerde_GSU)=0,"n.v.t.",MAX((dash_ProjectID=A20)*dash_Geimpliceerde_GSU)))</f>
        <v/>
      </c>
      <c r="G20" s="41" t="str">
        <f aca="false">IF(OR(A20="",NOT(ISNUMBER(F20))),"",NETWORKDAYS(E20,F20)-1)</f>
        <v/>
      </c>
      <c r="H20" s="42" t="str">
        <f aca="false">IF(OR(A20="",NOT(ISNUMBER(G20))),"",ROUND(G20/5,1))</f>
        <v/>
      </c>
      <c r="I20" s="23" t="str">
        <f aca="false">IF(A20="","",IF(NOT(ISNUMBER(G20)),"Onbekend",IF(G20&lt;=0,"✓ Op koers",IF(G20&lt;=10,"⚠ Krap (&lt;2 wk slip)",IF(G20&lt;=25,"🟠 Slip 2-5 wk","🔴 Slip &gt;5 wk")))))</f>
        <v/>
      </c>
      <c r="J20" s="23" t="str">
        <f aca="false" t="array" ref="J20:J20">IF(OR(A20="",NOT(ISNUMBER(F20))),"",IFERROR(INDEX(dash_Type,MATCH(1,(dash_ProjectID=A20)*(dash_Geimpliceerde_GSU=F20),0)),""))</f>
        <v/>
      </c>
      <c r="K20" s="41" t="str">
        <f aca="false">IF(A20="","",SUMPRODUCT((dash_ProjectID=A20)*(dash_Actiepunt=TRUE())))</f>
        <v/>
      </c>
      <c r="L20" s="41" t="str">
        <f aca="false">IF(A20="","",SUMPRODUCT((dash_ProjectID=A20)*((dash_Showstopper_GSU=TRUE())+(dash_Showstopper_Fase=TRUE())&gt;0)))</f>
        <v/>
      </c>
    </row>
    <row r="21" customFormat="false" ht="15" hidden="false" customHeight="false" outlineLevel="0" collapsed="false">
      <c r="A21" s="23" t="str">
        <f aca="false">IF(Projecten!A21="","",Projecten!A21)</f>
        <v/>
      </c>
      <c r="B21" s="23" t="str">
        <f aca="false">IF(Projecten!A21="","",Projecten!B21)</f>
        <v/>
      </c>
      <c r="C21" s="23" t="str">
        <f aca="false">IF(Projecten!A21="","",Projecten!F21)</f>
        <v/>
      </c>
      <c r="D21" s="23" t="str">
        <f aca="false">IF(Projecten!A21="","",Projecten!G21)</f>
        <v/>
      </c>
      <c r="E21" s="40" t="str">
        <f aca="false">IF(Projecten!A21="","",Projecten!E21)</f>
        <v/>
      </c>
      <c r="F21" s="40" t="str">
        <f aca="false" t="array" ref="F21:F21">IF(A21="","",IF(MAX((dash_ProjectID=A21)*dash_Geimpliceerde_GSU)=0,"n.v.t.",MAX((dash_ProjectID=A21)*dash_Geimpliceerde_GSU)))</f>
        <v/>
      </c>
      <c r="G21" s="41" t="str">
        <f aca="false">IF(OR(A21="",NOT(ISNUMBER(F21))),"",NETWORKDAYS(E21,F21)-1)</f>
        <v/>
      </c>
      <c r="H21" s="42" t="str">
        <f aca="false">IF(OR(A21="",NOT(ISNUMBER(G21))),"",ROUND(G21/5,1))</f>
        <v/>
      </c>
      <c r="I21" s="23" t="str">
        <f aca="false">IF(A21="","",IF(NOT(ISNUMBER(G21)),"Onbekend",IF(G21&lt;=0,"✓ Op koers",IF(G21&lt;=10,"⚠ Krap (&lt;2 wk slip)",IF(G21&lt;=25,"🟠 Slip 2-5 wk","🔴 Slip &gt;5 wk")))))</f>
        <v/>
      </c>
      <c r="J21" s="23" t="str">
        <f aca="false" t="array" ref="J21:J21">IF(OR(A21="",NOT(ISNUMBER(F21))),"",IFERROR(INDEX(dash_Type,MATCH(1,(dash_ProjectID=A21)*(dash_Geimpliceerde_GSU=F21),0)),""))</f>
        <v/>
      </c>
      <c r="K21" s="41" t="str">
        <f aca="false">IF(A21="","",SUMPRODUCT((dash_ProjectID=A21)*(dash_Actiepunt=TRUE())))</f>
        <v/>
      </c>
      <c r="L21" s="41" t="str">
        <f aca="false">IF(A21="","",SUMPRODUCT((dash_ProjectID=A21)*((dash_Showstopper_GSU=TRUE())+(dash_Showstopper_Fase=TRUE())&gt;0)))</f>
        <v/>
      </c>
    </row>
    <row r="22" customFormat="false" ht="15" hidden="false" customHeight="false" outlineLevel="0" collapsed="false">
      <c r="A22" s="23" t="str">
        <f aca="false">IF(Projecten!A22="","",Projecten!A22)</f>
        <v/>
      </c>
      <c r="B22" s="23" t="str">
        <f aca="false">IF(Projecten!A22="","",Projecten!B22)</f>
        <v/>
      </c>
      <c r="C22" s="23" t="str">
        <f aca="false">IF(Projecten!A22="","",Projecten!F22)</f>
        <v/>
      </c>
      <c r="D22" s="23" t="str">
        <f aca="false">IF(Projecten!A22="","",Projecten!G22)</f>
        <v/>
      </c>
      <c r="E22" s="40" t="str">
        <f aca="false">IF(Projecten!A22="","",Projecten!E22)</f>
        <v/>
      </c>
      <c r="F22" s="40" t="str">
        <f aca="false" t="array" ref="F22:F22">IF(A22="","",IF(MAX((dash_ProjectID=A22)*dash_Geimpliceerde_GSU)=0,"n.v.t.",MAX((dash_ProjectID=A22)*dash_Geimpliceerde_GSU)))</f>
        <v/>
      </c>
      <c r="G22" s="41" t="str">
        <f aca="false">IF(OR(A22="",NOT(ISNUMBER(F22))),"",NETWORKDAYS(E22,F22)-1)</f>
        <v/>
      </c>
      <c r="H22" s="42" t="str">
        <f aca="false">IF(OR(A22="",NOT(ISNUMBER(G22))),"",ROUND(G22/5,1))</f>
        <v/>
      </c>
      <c r="I22" s="23" t="str">
        <f aca="false">IF(A22="","",IF(NOT(ISNUMBER(G22)),"Onbekend",IF(G22&lt;=0,"✓ Op koers",IF(G22&lt;=10,"⚠ Krap (&lt;2 wk slip)",IF(G22&lt;=25,"🟠 Slip 2-5 wk","🔴 Slip &gt;5 wk")))))</f>
        <v/>
      </c>
      <c r="J22" s="23" t="str">
        <f aca="false" t="array" ref="J22:J22">IF(OR(A22="",NOT(ISNUMBER(F22))),"",IFERROR(INDEX(dash_Type,MATCH(1,(dash_ProjectID=A22)*(dash_Geimpliceerde_GSU=F22),0)),""))</f>
        <v/>
      </c>
      <c r="K22" s="41" t="str">
        <f aca="false">IF(A22="","",SUMPRODUCT((dash_ProjectID=A22)*(dash_Actiepunt=TRUE())))</f>
        <v/>
      </c>
      <c r="L22" s="41" t="str">
        <f aca="false">IF(A22="","",SUMPRODUCT((dash_ProjectID=A22)*((dash_Showstopper_GSU=TRUE())+(dash_Showstopper_Fase=TRUE())&gt;0)))</f>
        <v/>
      </c>
    </row>
    <row r="23" customFormat="false" ht="15" hidden="false" customHeight="false" outlineLevel="0" collapsed="false">
      <c r="A23" s="23" t="str">
        <f aca="false">IF(Projecten!A23="","",Projecten!A23)</f>
        <v/>
      </c>
      <c r="B23" s="23" t="str">
        <f aca="false">IF(Projecten!A23="","",Projecten!B23)</f>
        <v/>
      </c>
      <c r="C23" s="23" t="str">
        <f aca="false">IF(Projecten!A23="","",Projecten!F23)</f>
        <v/>
      </c>
      <c r="D23" s="23" t="str">
        <f aca="false">IF(Projecten!A23="","",Projecten!G23)</f>
        <v/>
      </c>
      <c r="E23" s="40" t="str">
        <f aca="false">IF(Projecten!A23="","",Projecten!E23)</f>
        <v/>
      </c>
      <c r="F23" s="40" t="str">
        <f aca="false" t="array" ref="F23:F23">IF(A23="","",IF(MAX((dash_ProjectID=A23)*dash_Geimpliceerde_GSU)=0,"n.v.t.",MAX((dash_ProjectID=A23)*dash_Geimpliceerde_GSU)))</f>
        <v/>
      </c>
      <c r="G23" s="41" t="str">
        <f aca="false">IF(OR(A23="",NOT(ISNUMBER(F23))),"",NETWORKDAYS(E23,F23)-1)</f>
        <v/>
      </c>
      <c r="H23" s="42" t="str">
        <f aca="false">IF(OR(A23="",NOT(ISNUMBER(G23))),"",ROUND(G23/5,1))</f>
        <v/>
      </c>
      <c r="I23" s="23" t="str">
        <f aca="false">IF(A23="","",IF(NOT(ISNUMBER(G23)),"Onbekend",IF(G23&lt;=0,"✓ Op koers",IF(G23&lt;=10,"⚠ Krap (&lt;2 wk slip)",IF(G23&lt;=25,"🟠 Slip 2-5 wk","🔴 Slip &gt;5 wk")))))</f>
        <v/>
      </c>
      <c r="J23" s="23" t="str">
        <f aca="false" t="array" ref="J23:J23">IF(OR(A23="",NOT(ISNUMBER(F23))),"",IFERROR(INDEX(dash_Type,MATCH(1,(dash_ProjectID=A23)*(dash_Geimpliceerde_GSU=F23),0)),""))</f>
        <v/>
      </c>
      <c r="K23" s="41" t="str">
        <f aca="false">IF(A23="","",SUMPRODUCT((dash_ProjectID=A23)*(dash_Actiepunt=TRUE())))</f>
        <v/>
      </c>
      <c r="L23" s="41" t="str">
        <f aca="false">IF(A23="","",SUMPRODUCT((dash_ProjectID=A23)*((dash_Showstopper_GSU=TRUE())+(dash_Showstopper_Fase=TRUE())&gt;0)))</f>
        <v/>
      </c>
    </row>
    <row r="24" customFormat="false" ht="15" hidden="false" customHeight="false" outlineLevel="0" collapsed="false">
      <c r="A24" s="23" t="str">
        <f aca="false">IF(Projecten!A24="","",Projecten!A24)</f>
        <v/>
      </c>
      <c r="B24" s="23" t="str">
        <f aca="false">IF(Projecten!A24="","",Projecten!B24)</f>
        <v/>
      </c>
      <c r="C24" s="23" t="str">
        <f aca="false">IF(Projecten!A24="","",Projecten!F24)</f>
        <v/>
      </c>
      <c r="D24" s="23" t="str">
        <f aca="false">IF(Projecten!A24="","",Projecten!G24)</f>
        <v/>
      </c>
      <c r="E24" s="40" t="str">
        <f aca="false">IF(Projecten!A24="","",Projecten!E24)</f>
        <v/>
      </c>
      <c r="F24" s="40" t="str">
        <f aca="false" t="array" ref="F24:F24">IF(A24="","",IF(MAX((dash_ProjectID=A24)*dash_Geimpliceerde_GSU)=0,"n.v.t.",MAX((dash_ProjectID=A24)*dash_Geimpliceerde_GSU)))</f>
        <v/>
      </c>
      <c r="G24" s="41" t="str">
        <f aca="false">IF(OR(A24="",NOT(ISNUMBER(F24))),"",NETWORKDAYS(E24,F24)-1)</f>
        <v/>
      </c>
      <c r="H24" s="42" t="str">
        <f aca="false">IF(OR(A24="",NOT(ISNUMBER(G24))),"",ROUND(G24/5,1))</f>
        <v/>
      </c>
      <c r="I24" s="23" t="str">
        <f aca="false">IF(A24="","",IF(NOT(ISNUMBER(G24)),"Onbekend",IF(G24&lt;=0,"✓ Op koers",IF(G24&lt;=10,"⚠ Krap (&lt;2 wk slip)",IF(G24&lt;=25,"🟠 Slip 2-5 wk","🔴 Slip &gt;5 wk")))))</f>
        <v/>
      </c>
      <c r="J24" s="23" t="str">
        <f aca="false" t="array" ref="J24:J24">IF(OR(A24="",NOT(ISNUMBER(F24))),"",IFERROR(INDEX(dash_Type,MATCH(1,(dash_ProjectID=A24)*(dash_Geimpliceerde_GSU=F24),0)),""))</f>
        <v/>
      </c>
      <c r="K24" s="41" t="str">
        <f aca="false">IF(A24="","",SUMPRODUCT((dash_ProjectID=A24)*(dash_Actiepunt=TRUE())))</f>
        <v/>
      </c>
      <c r="L24" s="41" t="str">
        <f aca="false">IF(A24="","",SUMPRODUCT((dash_ProjectID=A24)*((dash_Showstopper_GSU=TRUE())+(dash_Showstopper_Fase=TRUE())&gt;0)))</f>
        <v/>
      </c>
    </row>
    <row r="25" customFormat="false" ht="15" hidden="false" customHeight="false" outlineLevel="0" collapsed="false">
      <c r="A25" s="23" t="str">
        <f aca="false">IF(Projecten!A25="","",Projecten!A25)</f>
        <v/>
      </c>
      <c r="B25" s="23" t="str">
        <f aca="false">IF(Projecten!A25="","",Projecten!B25)</f>
        <v/>
      </c>
      <c r="C25" s="23" t="str">
        <f aca="false">IF(Projecten!A25="","",Projecten!F25)</f>
        <v/>
      </c>
      <c r="D25" s="23" t="str">
        <f aca="false">IF(Projecten!A25="","",Projecten!G25)</f>
        <v/>
      </c>
      <c r="E25" s="40" t="str">
        <f aca="false">IF(Projecten!A25="","",Projecten!E25)</f>
        <v/>
      </c>
      <c r="F25" s="40" t="str">
        <f aca="false" t="array" ref="F25:F25">IF(A25="","",IF(MAX((dash_ProjectID=A25)*dash_Geimpliceerde_GSU)=0,"n.v.t.",MAX((dash_ProjectID=A25)*dash_Geimpliceerde_GSU)))</f>
        <v/>
      </c>
      <c r="G25" s="41" t="str">
        <f aca="false">IF(OR(A25="",NOT(ISNUMBER(F25))),"",NETWORKDAYS(E25,F25)-1)</f>
        <v/>
      </c>
      <c r="H25" s="42" t="str">
        <f aca="false">IF(OR(A25="",NOT(ISNUMBER(G25))),"",ROUND(G25/5,1))</f>
        <v/>
      </c>
      <c r="I25" s="23" t="str">
        <f aca="false">IF(A25="","",IF(NOT(ISNUMBER(G25)),"Onbekend",IF(G25&lt;=0,"✓ Op koers",IF(G25&lt;=10,"⚠ Krap (&lt;2 wk slip)",IF(G25&lt;=25,"🟠 Slip 2-5 wk","🔴 Slip &gt;5 wk")))))</f>
        <v/>
      </c>
      <c r="J25" s="23" t="str">
        <f aca="false" t="array" ref="J25:J25">IF(OR(A25="",NOT(ISNUMBER(F25))),"",IFERROR(INDEX(dash_Type,MATCH(1,(dash_ProjectID=A25)*(dash_Geimpliceerde_GSU=F25),0)),""))</f>
        <v/>
      </c>
      <c r="K25" s="41" t="str">
        <f aca="false">IF(A25="","",SUMPRODUCT((dash_ProjectID=A25)*(dash_Actiepunt=TRUE())))</f>
        <v/>
      </c>
      <c r="L25" s="41" t="str">
        <f aca="false">IF(A25="","",SUMPRODUCT((dash_ProjectID=A25)*((dash_Showstopper_GSU=TRUE())+(dash_Showstopper_Fase=TRUE())&gt;0)))</f>
        <v/>
      </c>
    </row>
    <row r="26" customFormat="false" ht="15" hidden="false" customHeight="false" outlineLevel="0" collapsed="false">
      <c r="A26" s="23" t="str">
        <f aca="false">IF(Projecten!A26="","",Projecten!A26)</f>
        <v/>
      </c>
      <c r="B26" s="23" t="str">
        <f aca="false">IF(Projecten!A26="","",Projecten!B26)</f>
        <v/>
      </c>
      <c r="C26" s="23" t="str">
        <f aca="false">IF(Projecten!A26="","",Projecten!F26)</f>
        <v/>
      </c>
      <c r="D26" s="23" t="str">
        <f aca="false">IF(Projecten!A26="","",Projecten!G26)</f>
        <v/>
      </c>
      <c r="E26" s="40" t="str">
        <f aca="false">IF(Projecten!A26="","",Projecten!E26)</f>
        <v/>
      </c>
      <c r="F26" s="40" t="str">
        <f aca="false" t="array" ref="F26:F26">IF(A26="","",IF(MAX((dash_ProjectID=A26)*dash_Geimpliceerde_GSU)=0,"n.v.t.",MAX((dash_ProjectID=A26)*dash_Geimpliceerde_GSU)))</f>
        <v/>
      </c>
      <c r="G26" s="41" t="str">
        <f aca="false">IF(OR(A26="",NOT(ISNUMBER(F26))),"",NETWORKDAYS(E26,F26)-1)</f>
        <v/>
      </c>
      <c r="H26" s="42" t="str">
        <f aca="false">IF(OR(A26="",NOT(ISNUMBER(G26))),"",ROUND(G26/5,1))</f>
        <v/>
      </c>
      <c r="I26" s="23" t="str">
        <f aca="false">IF(A26="","",IF(NOT(ISNUMBER(G26)),"Onbekend",IF(G26&lt;=0,"✓ Op koers",IF(G26&lt;=10,"⚠ Krap (&lt;2 wk slip)",IF(G26&lt;=25,"🟠 Slip 2-5 wk","🔴 Slip &gt;5 wk")))))</f>
        <v/>
      </c>
      <c r="J26" s="23" t="str">
        <f aca="false" t="array" ref="J26:J26">IF(OR(A26="",NOT(ISNUMBER(F26))),"",IFERROR(INDEX(dash_Type,MATCH(1,(dash_ProjectID=A26)*(dash_Geimpliceerde_GSU=F26),0)),""))</f>
        <v/>
      </c>
      <c r="K26" s="41" t="str">
        <f aca="false">IF(A26="","",SUMPRODUCT((dash_ProjectID=A26)*(dash_Actiepunt=TRUE())))</f>
        <v/>
      </c>
      <c r="L26" s="41" t="str">
        <f aca="false">IF(A26="","",SUMPRODUCT((dash_ProjectID=A26)*((dash_Showstopper_GSU=TRUE())+(dash_Showstopper_Fase=TRUE())&gt;0)))</f>
        <v/>
      </c>
    </row>
    <row r="27" customFormat="false" ht="15" hidden="false" customHeight="false" outlineLevel="0" collapsed="false">
      <c r="A27" s="23" t="str">
        <f aca="false">IF(Projecten!A27="","",Projecten!A27)</f>
        <v/>
      </c>
      <c r="B27" s="23" t="str">
        <f aca="false">IF(Projecten!A27="","",Projecten!B27)</f>
        <v/>
      </c>
      <c r="C27" s="23" t="str">
        <f aca="false">IF(Projecten!A27="","",Projecten!F27)</f>
        <v/>
      </c>
      <c r="D27" s="23" t="str">
        <f aca="false">IF(Projecten!A27="","",Projecten!G27)</f>
        <v/>
      </c>
      <c r="E27" s="40" t="str">
        <f aca="false">IF(Projecten!A27="","",Projecten!E27)</f>
        <v/>
      </c>
      <c r="F27" s="40" t="str">
        <f aca="false" t="array" ref="F27:F27">IF(A27="","",IF(MAX((dash_ProjectID=A27)*dash_Geimpliceerde_GSU)=0,"n.v.t.",MAX((dash_ProjectID=A27)*dash_Geimpliceerde_GSU)))</f>
        <v/>
      </c>
      <c r="G27" s="41" t="str">
        <f aca="false">IF(OR(A27="",NOT(ISNUMBER(F27))),"",NETWORKDAYS(E27,F27)-1)</f>
        <v/>
      </c>
      <c r="H27" s="42" t="str">
        <f aca="false">IF(OR(A27="",NOT(ISNUMBER(G27))),"",ROUND(G27/5,1))</f>
        <v/>
      </c>
      <c r="I27" s="23" t="str">
        <f aca="false">IF(A27="","",IF(NOT(ISNUMBER(G27)),"Onbekend",IF(G27&lt;=0,"✓ Op koers",IF(G27&lt;=10,"⚠ Krap (&lt;2 wk slip)",IF(G27&lt;=25,"🟠 Slip 2-5 wk","🔴 Slip &gt;5 wk")))))</f>
        <v/>
      </c>
      <c r="J27" s="23" t="str">
        <f aca="false" t="array" ref="J27:J27">IF(OR(A27="",NOT(ISNUMBER(F27))),"",IFERROR(INDEX(dash_Type,MATCH(1,(dash_ProjectID=A27)*(dash_Geimpliceerde_GSU=F27),0)),""))</f>
        <v/>
      </c>
      <c r="K27" s="41" t="str">
        <f aca="false">IF(A27="","",SUMPRODUCT((dash_ProjectID=A27)*(dash_Actiepunt=TRUE())))</f>
        <v/>
      </c>
      <c r="L27" s="41" t="str">
        <f aca="false">IF(A27="","",SUMPRODUCT((dash_ProjectID=A27)*((dash_Showstopper_GSU=TRUE())+(dash_Showstopper_Fase=TRUE())&gt;0)))</f>
        <v/>
      </c>
    </row>
    <row r="28" customFormat="false" ht="15" hidden="false" customHeight="false" outlineLevel="0" collapsed="false">
      <c r="A28" s="23" t="str">
        <f aca="false">IF(Projecten!A28="","",Projecten!A28)</f>
        <v/>
      </c>
      <c r="B28" s="23" t="str">
        <f aca="false">IF(Projecten!A28="","",Projecten!B28)</f>
        <v/>
      </c>
      <c r="C28" s="23" t="str">
        <f aca="false">IF(Projecten!A28="","",Projecten!F28)</f>
        <v/>
      </c>
      <c r="D28" s="23" t="str">
        <f aca="false">IF(Projecten!A28="","",Projecten!G28)</f>
        <v/>
      </c>
      <c r="E28" s="40" t="str">
        <f aca="false">IF(Projecten!A28="","",Projecten!E28)</f>
        <v/>
      </c>
      <c r="F28" s="40" t="str">
        <f aca="false" t="array" ref="F28:F28">IF(A28="","",IF(MAX((dash_ProjectID=A28)*dash_Geimpliceerde_GSU)=0,"n.v.t.",MAX((dash_ProjectID=A28)*dash_Geimpliceerde_GSU)))</f>
        <v/>
      </c>
      <c r="G28" s="41" t="str">
        <f aca="false">IF(OR(A28="",NOT(ISNUMBER(F28))),"",NETWORKDAYS(E28,F28)-1)</f>
        <v/>
      </c>
      <c r="H28" s="42" t="str">
        <f aca="false">IF(OR(A28="",NOT(ISNUMBER(G28))),"",ROUND(G28/5,1))</f>
        <v/>
      </c>
      <c r="I28" s="23" t="str">
        <f aca="false">IF(A28="","",IF(NOT(ISNUMBER(G28)),"Onbekend",IF(G28&lt;=0,"✓ Op koers",IF(G28&lt;=10,"⚠ Krap (&lt;2 wk slip)",IF(G28&lt;=25,"🟠 Slip 2-5 wk","🔴 Slip &gt;5 wk")))))</f>
        <v/>
      </c>
      <c r="J28" s="23" t="str">
        <f aca="false" t="array" ref="J28:J28">IF(OR(A28="",NOT(ISNUMBER(F28))),"",IFERROR(INDEX(dash_Type,MATCH(1,(dash_ProjectID=A28)*(dash_Geimpliceerde_GSU=F28),0)),""))</f>
        <v/>
      </c>
      <c r="K28" s="41" t="str">
        <f aca="false">IF(A28="","",SUMPRODUCT((dash_ProjectID=A28)*(dash_Actiepunt=TRUE())))</f>
        <v/>
      </c>
      <c r="L28" s="41" t="str">
        <f aca="false">IF(A28="","",SUMPRODUCT((dash_ProjectID=A28)*((dash_Showstopper_GSU=TRUE())+(dash_Showstopper_Fase=TRUE())&gt;0)))</f>
        <v/>
      </c>
    </row>
    <row r="29" customFormat="false" ht="15" hidden="false" customHeight="false" outlineLevel="0" collapsed="false">
      <c r="A29" s="23" t="str">
        <f aca="false">IF(Projecten!A29="","",Projecten!A29)</f>
        <v/>
      </c>
      <c r="B29" s="23" t="str">
        <f aca="false">IF(Projecten!A29="","",Projecten!B29)</f>
        <v/>
      </c>
      <c r="C29" s="23" t="str">
        <f aca="false">IF(Projecten!A29="","",Projecten!F29)</f>
        <v/>
      </c>
      <c r="D29" s="23" t="str">
        <f aca="false">IF(Projecten!A29="","",Projecten!G29)</f>
        <v/>
      </c>
      <c r="E29" s="40" t="str">
        <f aca="false">IF(Projecten!A29="","",Projecten!E29)</f>
        <v/>
      </c>
      <c r="F29" s="40" t="str">
        <f aca="false" t="array" ref="F29:F29">IF(A29="","",IF(MAX((dash_ProjectID=A29)*dash_Geimpliceerde_GSU)=0,"n.v.t.",MAX((dash_ProjectID=A29)*dash_Geimpliceerde_GSU)))</f>
        <v/>
      </c>
      <c r="G29" s="41" t="str">
        <f aca="false">IF(OR(A29="",NOT(ISNUMBER(F29))),"",NETWORKDAYS(E29,F29)-1)</f>
        <v/>
      </c>
      <c r="H29" s="42" t="str">
        <f aca="false">IF(OR(A29="",NOT(ISNUMBER(G29))),"",ROUND(G29/5,1))</f>
        <v/>
      </c>
      <c r="I29" s="23" t="str">
        <f aca="false">IF(A29="","",IF(NOT(ISNUMBER(G29)),"Onbekend",IF(G29&lt;=0,"✓ Op koers",IF(G29&lt;=10,"⚠ Krap (&lt;2 wk slip)",IF(G29&lt;=25,"🟠 Slip 2-5 wk","🔴 Slip &gt;5 wk")))))</f>
        <v/>
      </c>
      <c r="J29" s="23" t="str">
        <f aca="false" t="array" ref="J29:J29">IF(OR(A29="",NOT(ISNUMBER(F29))),"",IFERROR(INDEX(dash_Type,MATCH(1,(dash_ProjectID=A29)*(dash_Geimpliceerde_GSU=F29),0)),""))</f>
        <v/>
      </c>
      <c r="K29" s="41" t="str">
        <f aca="false">IF(A29="","",SUMPRODUCT((dash_ProjectID=A29)*(dash_Actiepunt=TRUE())))</f>
        <v/>
      </c>
      <c r="L29" s="41" t="str">
        <f aca="false">IF(A29="","",SUMPRODUCT((dash_ProjectID=A29)*((dash_Showstopper_GSU=TRUE())+(dash_Showstopper_Fase=TRUE())&gt;0)))</f>
        <v/>
      </c>
    </row>
    <row r="30" customFormat="false" ht="15" hidden="false" customHeight="false" outlineLevel="0" collapsed="false">
      <c r="A30" s="23" t="str">
        <f aca="false">IF(Projecten!A30="","",Projecten!A30)</f>
        <v/>
      </c>
      <c r="B30" s="23" t="str">
        <f aca="false">IF(Projecten!A30="","",Projecten!B30)</f>
        <v/>
      </c>
      <c r="C30" s="23" t="str">
        <f aca="false">IF(Projecten!A30="","",Projecten!F30)</f>
        <v/>
      </c>
      <c r="D30" s="23" t="str">
        <f aca="false">IF(Projecten!A30="","",Projecten!G30)</f>
        <v/>
      </c>
      <c r="E30" s="40" t="str">
        <f aca="false">IF(Projecten!A30="","",Projecten!E30)</f>
        <v/>
      </c>
      <c r="F30" s="40" t="str">
        <f aca="false" t="array" ref="F30:F30">IF(A30="","",IF(MAX((dash_ProjectID=A30)*dash_Geimpliceerde_GSU)=0,"n.v.t.",MAX((dash_ProjectID=A30)*dash_Geimpliceerde_GSU)))</f>
        <v/>
      </c>
      <c r="G30" s="41" t="str">
        <f aca="false">IF(OR(A30="",NOT(ISNUMBER(F30))),"",NETWORKDAYS(E30,F30)-1)</f>
        <v/>
      </c>
      <c r="H30" s="42" t="str">
        <f aca="false">IF(OR(A30="",NOT(ISNUMBER(G30))),"",ROUND(G30/5,1))</f>
        <v/>
      </c>
      <c r="I30" s="23" t="str">
        <f aca="false">IF(A30="","",IF(NOT(ISNUMBER(G30)),"Onbekend",IF(G30&lt;=0,"✓ Op koers",IF(G30&lt;=10,"⚠ Krap (&lt;2 wk slip)",IF(G30&lt;=25,"🟠 Slip 2-5 wk","🔴 Slip &gt;5 wk")))))</f>
        <v/>
      </c>
      <c r="J30" s="23" t="str">
        <f aca="false" t="array" ref="J30:J30">IF(OR(A30="",NOT(ISNUMBER(F30))),"",IFERROR(INDEX(dash_Type,MATCH(1,(dash_ProjectID=A30)*(dash_Geimpliceerde_GSU=F30),0)),""))</f>
        <v/>
      </c>
      <c r="K30" s="41" t="str">
        <f aca="false">IF(A30="","",SUMPRODUCT((dash_ProjectID=A30)*(dash_Actiepunt=TRUE())))</f>
        <v/>
      </c>
      <c r="L30" s="41" t="str">
        <f aca="false">IF(A30="","",SUMPRODUCT((dash_ProjectID=A30)*((dash_Showstopper_GSU=TRUE())+(dash_Showstopper_Fase=TRUE())&gt;0)))</f>
        <v/>
      </c>
    </row>
    <row r="31" customFormat="false" ht="15" hidden="false" customHeight="false" outlineLevel="0" collapsed="false">
      <c r="A31" s="23" t="str">
        <f aca="false">IF(Projecten!A31="","",Projecten!A31)</f>
        <v/>
      </c>
      <c r="B31" s="23" t="str">
        <f aca="false">IF(Projecten!A31="","",Projecten!B31)</f>
        <v/>
      </c>
      <c r="C31" s="23" t="str">
        <f aca="false">IF(Projecten!A31="","",Projecten!F31)</f>
        <v/>
      </c>
      <c r="D31" s="23" t="str">
        <f aca="false">IF(Projecten!A31="","",Projecten!G31)</f>
        <v/>
      </c>
      <c r="E31" s="40" t="str">
        <f aca="false">IF(Projecten!A31="","",Projecten!E31)</f>
        <v/>
      </c>
      <c r="F31" s="40" t="str">
        <f aca="false" t="array" ref="F31:F31">IF(A31="","",IF(MAX((dash_ProjectID=A31)*dash_Geimpliceerde_GSU)=0,"n.v.t.",MAX((dash_ProjectID=A31)*dash_Geimpliceerde_GSU)))</f>
        <v/>
      </c>
      <c r="G31" s="41" t="str">
        <f aca="false">IF(OR(A31="",NOT(ISNUMBER(F31))),"",NETWORKDAYS(E31,F31)-1)</f>
        <v/>
      </c>
      <c r="H31" s="42" t="str">
        <f aca="false">IF(OR(A31="",NOT(ISNUMBER(G31))),"",ROUND(G31/5,1))</f>
        <v/>
      </c>
      <c r="I31" s="23" t="str">
        <f aca="false">IF(A31="","",IF(NOT(ISNUMBER(G31)),"Onbekend",IF(G31&lt;=0,"✓ Op koers",IF(G31&lt;=10,"⚠ Krap (&lt;2 wk slip)",IF(G31&lt;=25,"🟠 Slip 2-5 wk","🔴 Slip &gt;5 wk")))))</f>
        <v/>
      </c>
      <c r="J31" s="23" t="str">
        <f aca="false" t="array" ref="J31:J31">IF(OR(A31="",NOT(ISNUMBER(F31))),"",IFERROR(INDEX(dash_Type,MATCH(1,(dash_ProjectID=A31)*(dash_Geimpliceerde_GSU=F31),0)),""))</f>
        <v/>
      </c>
      <c r="K31" s="41" t="str">
        <f aca="false">IF(A31="","",SUMPRODUCT((dash_ProjectID=A31)*(dash_Actiepunt=TRUE())))</f>
        <v/>
      </c>
      <c r="L31" s="41" t="str">
        <f aca="false">IF(A31="","",SUMPRODUCT((dash_ProjectID=A31)*((dash_Showstopper_GSU=TRUE())+(dash_Showstopper_Fase=TRUE())&gt;0)))</f>
        <v/>
      </c>
    </row>
    <row r="32" customFormat="false" ht="15" hidden="false" customHeight="false" outlineLevel="0" collapsed="false">
      <c r="A32" s="23" t="str">
        <f aca="false">IF(Projecten!A32="","",Projecten!A32)</f>
        <v/>
      </c>
      <c r="B32" s="23" t="str">
        <f aca="false">IF(Projecten!A32="","",Projecten!B32)</f>
        <v/>
      </c>
      <c r="C32" s="23" t="str">
        <f aca="false">IF(Projecten!A32="","",Projecten!F32)</f>
        <v/>
      </c>
      <c r="D32" s="23" t="str">
        <f aca="false">IF(Projecten!A32="","",Projecten!G32)</f>
        <v/>
      </c>
      <c r="E32" s="40" t="str">
        <f aca="false">IF(Projecten!A32="","",Projecten!E32)</f>
        <v/>
      </c>
      <c r="F32" s="40" t="str">
        <f aca="false" t="array" ref="F32:F32">IF(A32="","",IF(MAX((dash_ProjectID=A32)*dash_Geimpliceerde_GSU)=0,"n.v.t.",MAX((dash_ProjectID=A32)*dash_Geimpliceerde_GSU)))</f>
        <v/>
      </c>
      <c r="G32" s="41" t="str">
        <f aca="false">IF(OR(A32="",NOT(ISNUMBER(F32))),"",NETWORKDAYS(E32,F32)-1)</f>
        <v/>
      </c>
      <c r="H32" s="42" t="str">
        <f aca="false">IF(OR(A32="",NOT(ISNUMBER(G32))),"",ROUND(G32/5,1))</f>
        <v/>
      </c>
      <c r="I32" s="23" t="str">
        <f aca="false">IF(A32="","",IF(NOT(ISNUMBER(G32)),"Onbekend",IF(G32&lt;=0,"✓ Op koers",IF(G32&lt;=10,"⚠ Krap (&lt;2 wk slip)",IF(G32&lt;=25,"🟠 Slip 2-5 wk","🔴 Slip &gt;5 wk")))))</f>
        <v/>
      </c>
      <c r="J32" s="23" t="str">
        <f aca="false" t="array" ref="J32:J32">IF(OR(A32="",NOT(ISNUMBER(F32))),"",IFERROR(INDEX(dash_Type,MATCH(1,(dash_ProjectID=A32)*(dash_Geimpliceerde_GSU=F32),0)),""))</f>
        <v/>
      </c>
      <c r="K32" s="41" t="str">
        <f aca="false">IF(A32="","",SUMPRODUCT((dash_ProjectID=A32)*(dash_Actiepunt=TRUE())))</f>
        <v/>
      </c>
      <c r="L32" s="41" t="str">
        <f aca="false">IF(A32="","",SUMPRODUCT((dash_ProjectID=A32)*((dash_Showstopper_GSU=TRUE())+(dash_Showstopper_Fase=TRUE())&gt;0)))</f>
        <v/>
      </c>
    </row>
    <row r="33" customFormat="false" ht="15" hidden="false" customHeight="false" outlineLevel="0" collapsed="false">
      <c r="A33" s="23" t="str">
        <f aca="false">IF(Projecten!A33="","",Projecten!A33)</f>
        <v/>
      </c>
      <c r="B33" s="23" t="str">
        <f aca="false">IF(Projecten!A33="","",Projecten!B33)</f>
        <v/>
      </c>
      <c r="C33" s="23" t="str">
        <f aca="false">IF(Projecten!A33="","",Projecten!F33)</f>
        <v/>
      </c>
      <c r="D33" s="23" t="str">
        <f aca="false">IF(Projecten!A33="","",Projecten!G33)</f>
        <v/>
      </c>
      <c r="E33" s="40" t="str">
        <f aca="false">IF(Projecten!A33="","",Projecten!E33)</f>
        <v/>
      </c>
      <c r="F33" s="40" t="str">
        <f aca="false" t="array" ref="F33:F33">IF(A33="","",IF(MAX((dash_ProjectID=A33)*dash_Geimpliceerde_GSU)=0,"n.v.t.",MAX((dash_ProjectID=A33)*dash_Geimpliceerde_GSU)))</f>
        <v/>
      </c>
      <c r="G33" s="41" t="str">
        <f aca="false">IF(OR(A33="",NOT(ISNUMBER(F33))),"",NETWORKDAYS(E33,F33)-1)</f>
        <v/>
      </c>
      <c r="H33" s="42" t="str">
        <f aca="false">IF(OR(A33="",NOT(ISNUMBER(G33))),"",ROUND(G33/5,1))</f>
        <v/>
      </c>
      <c r="I33" s="23" t="str">
        <f aca="false">IF(A33="","",IF(NOT(ISNUMBER(G33)),"Onbekend",IF(G33&lt;=0,"✓ Op koers",IF(G33&lt;=10,"⚠ Krap (&lt;2 wk slip)",IF(G33&lt;=25,"🟠 Slip 2-5 wk","🔴 Slip &gt;5 wk")))))</f>
        <v/>
      </c>
      <c r="J33" s="23" t="str">
        <f aca="false" t="array" ref="J33:J33">IF(OR(A33="",NOT(ISNUMBER(F33))),"",IFERROR(INDEX(dash_Type,MATCH(1,(dash_ProjectID=A33)*(dash_Geimpliceerde_GSU=F33),0)),""))</f>
        <v/>
      </c>
      <c r="K33" s="41" t="str">
        <f aca="false">IF(A33="","",SUMPRODUCT((dash_ProjectID=A33)*(dash_Actiepunt=TRUE())))</f>
        <v/>
      </c>
      <c r="L33" s="41" t="str">
        <f aca="false">IF(A33="","",SUMPRODUCT((dash_ProjectID=A33)*((dash_Showstopper_GSU=TRUE())+(dash_Showstopper_Fase=TRUE())&gt;0)))</f>
        <v/>
      </c>
    </row>
    <row r="34" customFormat="false" ht="15" hidden="false" customHeight="false" outlineLevel="0" collapsed="false">
      <c r="A34" s="23" t="str">
        <f aca="false">IF(Projecten!A34="","",Projecten!A34)</f>
        <v/>
      </c>
      <c r="B34" s="23" t="str">
        <f aca="false">IF(Projecten!A34="","",Projecten!B34)</f>
        <v/>
      </c>
      <c r="C34" s="23" t="str">
        <f aca="false">IF(Projecten!A34="","",Projecten!F34)</f>
        <v/>
      </c>
      <c r="D34" s="23" t="str">
        <f aca="false">IF(Projecten!A34="","",Projecten!G34)</f>
        <v/>
      </c>
      <c r="E34" s="40" t="str">
        <f aca="false">IF(Projecten!A34="","",Projecten!E34)</f>
        <v/>
      </c>
      <c r="F34" s="40" t="str">
        <f aca="false" t="array" ref="F34:F34">IF(A34="","",IF(MAX((dash_ProjectID=A34)*dash_Geimpliceerde_GSU)=0,"n.v.t.",MAX((dash_ProjectID=A34)*dash_Geimpliceerde_GSU)))</f>
        <v/>
      </c>
      <c r="G34" s="41" t="str">
        <f aca="false">IF(OR(A34="",NOT(ISNUMBER(F34))),"",NETWORKDAYS(E34,F34)-1)</f>
        <v/>
      </c>
      <c r="H34" s="42" t="str">
        <f aca="false">IF(OR(A34="",NOT(ISNUMBER(G34))),"",ROUND(G34/5,1))</f>
        <v/>
      </c>
      <c r="I34" s="23" t="str">
        <f aca="false">IF(A34="","",IF(NOT(ISNUMBER(G34)),"Onbekend",IF(G34&lt;=0,"✓ Op koers",IF(G34&lt;=10,"⚠ Krap (&lt;2 wk slip)",IF(G34&lt;=25,"🟠 Slip 2-5 wk","🔴 Slip &gt;5 wk")))))</f>
        <v/>
      </c>
      <c r="J34" s="23" t="str">
        <f aca="false" t="array" ref="J34:J34">IF(OR(A34="",NOT(ISNUMBER(F34))),"",IFERROR(INDEX(dash_Type,MATCH(1,(dash_ProjectID=A34)*(dash_Geimpliceerde_GSU=F34),0)),""))</f>
        <v/>
      </c>
      <c r="K34" s="41" t="str">
        <f aca="false">IF(A34="","",SUMPRODUCT((dash_ProjectID=A34)*(dash_Actiepunt=TRUE())))</f>
        <v/>
      </c>
      <c r="L34" s="41" t="str">
        <f aca="false">IF(A34="","",SUMPRODUCT((dash_ProjectID=A34)*((dash_Showstopper_GSU=TRUE())+(dash_Showstopper_Fase=TRUE())&gt;0)))</f>
        <v/>
      </c>
    </row>
    <row r="35" customFormat="false" ht="15" hidden="false" customHeight="false" outlineLevel="0" collapsed="false">
      <c r="A35" s="23" t="str">
        <f aca="false">IF(Projecten!A35="","",Projecten!A35)</f>
        <v/>
      </c>
      <c r="B35" s="23" t="str">
        <f aca="false">IF(Projecten!A35="","",Projecten!B35)</f>
        <v/>
      </c>
      <c r="C35" s="23" t="str">
        <f aca="false">IF(Projecten!A35="","",Projecten!F35)</f>
        <v/>
      </c>
      <c r="D35" s="23" t="str">
        <f aca="false">IF(Projecten!A35="","",Projecten!G35)</f>
        <v/>
      </c>
      <c r="E35" s="40" t="str">
        <f aca="false">IF(Projecten!A35="","",Projecten!E35)</f>
        <v/>
      </c>
      <c r="F35" s="40" t="str">
        <f aca="false" t="array" ref="F35:F35">IF(A35="","",IF(MAX((dash_ProjectID=A35)*dash_Geimpliceerde_GSU)=0,"n.v.t.",MAX((dash_ProjectID=A35)*dash_Geimpliceerde_GSU)))</f>
        <v/>
      </c>
      <c r="G35" s="41" t="str">
        <f aca="false">IF(OR(A35="",NOT(ISNUMBER(F35))),"",NETWORKDAYS(E35,F35)-1)</f>
        <v/>
      </c>
      <c r="H35" s="42" t="str">
        <f aca="false">IF(OR(A35="",NOT(ISNUMBER(G35))),"",ROUND(G35/5,1))</f>
        <v/>
      </c>
      <c r="I35" s="23" t="str">
        <f aca="false">IF(A35="","",IF(NOT(ISNUMBER(G35)),"Onbekend",IF(G35&lt;=0,"✓ Op koers",IF(G35&lt;=10,"⚠ Krap (&lt;2 wk slip)",IF(G35&lt;=25,"🟠 Slip 2-5 wk","🔴 Slip &gt;5 wk")))))</f>
        <v/>
      </c>
      <c r="J35" s="23" t="str">
        <f aca="false" t="array" ref="J35:J35">IF(OR(A35="",NOT(ISNUMBER(F35))),"",IFERROR(INDEX(dash_Type,MATCH(1,(dash_ProjectID=A35)*(dash_Geimpliceerde_GSU=F35),0)),""))</f>
        <v/>
      </c>
      <c r="K35" s="41" t="str">
        <f aca="false">IF(A35="","",SUMPRODUCT((dash_ProjectID=A35)*(dash_Actiepunt=TRUE())))</f>
        <v/>
      </c>
      <c r="L35" s="41" t="str">
        <f aca="false">IF(A35="","",SUMPRODUCT((dash_ProjectID=A35)*((dash_Showstopper_GSU=TRUE())+(dash_Showstopper_Fase=TRUE())&gt;0)))</f>
        <v/>
      </c>
    </row>
    <row r="36" customFormat="false" ht="15" hidden="false" customHeight="false" outlineLevel="0" collapsed="false">
      <c r="A36" s="23" t="str">
        <f aca="false">IF(Projecten!A36="","",Projecten!A36)</f>
        <v/>
      </c>
      <c r="B36" s="23" t="str">
        <f aca="false">IF(Projecten!A36="","",Projecten!B36)</f>
        <v/>
      </c>
      <c r="C36" s="23" t="str">
        <f aca="false">IF(Projecten!A36="","",Projecten!F36)</f>
        <v/>
      </c>
      <c r="D36" s="23" t="str">
        <f aca="false">IF(Projecten!A36="","",Projecten!G36)</f>
        <v/>
      </c>
      <c r="E36" s="40" t="str">
        <f aca="false">IF(Projecten!A36="","",Projecten!E36)</f>
        <v/>
      </c>
      <c r="F36" s="40" t="str">
        <f aca="false" t="array" ref="F36:F36">IF(A36="","",IF(MAX((dash_ProjectID=A36)*dash_Geimpliceerde_GSU)=0,"n.v.t.",MAX((dash_ProjectID=A36)*dash_Geimpliceerde_GSU)))</f>
        <v/>
      </c>
      <c r="G36" s="41" t="str">
        <f aca="false">IF(OR(A36="",NOT(ISNUMBER(F36))),"",NETWORKDAYS(E36,F36)-1)</f>
        <v/>
      </c>
      <c r="H36" s="42" t="str">
        <f aca="false">IF(OR(A36="",NOT(ISNUMBER(G36))),"",ROUND(G36/5,1))</f>
        <v/>
      </c>
      <c r="I36" s="23" t="str">
        <f aca="false">IF(A36="","",IF(NOT(ISNUMBER(G36)),"Onbekend",IF(G36&lt;=0,"✓ Op koers",IF(G36&lt;=10,"⚠ Krap (&lt;2 wk slip)",IF(G36&lt;=25,"🟠 Slip 2-5 wk","🔴 Slip &gt;5 wk")))))</f>
        <v/>
      </c>
      <c r="J36" s="23" t="str">
        <f aca="false" t="array" ref="J36:J36">IF(OR(A36="",NOT(ISNUMBER(F36))),"",IFERROR(INDEX(dash_Type,MATCH(1,(dash_ProjectID=A36)*(dash_Geimpliceerde_GSU=F36),0)),""))</f>
        <v/>
      </c>
      <c r="K36" s="41" t="str">
        <f aca="false">IF(A36="","",SUMPRODUCT((dash_ProjectID=A36)*(dash_Actiepunt=TRUE())))</f>
        <v/>
      </c>
      <c r="L36" s="41" t="str">
        <f aca="false">IF(A36="","",SUMPRODUCT((dash_ProjectID=A36)*((dash_Showstopper_GSU=TRUE())+(dash_Showstopper_Fase=TRUE())&gt;0)))</f>
        <v/>
      </c>
    </row>
    <row r="37" customFormat="false" ht="15" hidden="false" customHeight="false" outlineLevel="0" collapsed="false">
      <c r="A37" s="23" t="str">
        <f aca="false">IF(Projecten!A37="","",Projecten!A37)</f>
        <v/>
      </c>
      <c r="B37" s="23" t="str">
        <f aca="false">IF(Projecten!A37="","",Projecten!B37)</f>
        <v/>
      </c>
      <c r="C37" s="23" t="str">
        <f aca="false">IF(Projecten!A37="","",Projecten!F37)</f>
        <v/>
      </c>
      <c r="D37" s="23" t="str">
        <f aca="false">IF(Projecten!A37="","",Projecten!G37)</f>
        <v/>
      </c>
      <c r="E37" s="40" t="str">
        <f aca="false">IF(Projecten!A37="","",Projecten!E37)</f>
        <v/>
      </c>
      <c r="F37" s="40" t="str">
        <f aca="false" t="array" ref="F37:F37">IF(A37="","",IF(MAX((dash_ProjectID=A37)*dash_Geimpliceerde_GSU)=0,"n.v.t.",MAX((dash_ProjectID=A37)*dash_Geimpliceerde_GSU)))</f>
        <v/>
      </c>
      <c r="G37" s="41" t="str">
        <f aca="false">IF(OR(A37="",NOT(ISNUMBER(F37))),"",NETWORKDAYS(E37,F37)-1)</f>
        <v/>
      </c>
      <c r="H37" s="42" t="str">
        <f aca="false">IF(OR(A37="",NOT(ISNUMBER(G37))),"",ROUND(G37/5,1))</f>
        <v/>
      </c>
      <c r="I37" s="23" t="str">
        <f aca="false">IF(A37="","",IF(NOT(ISNUMBER(G37)),"Onbekend",IF(G37&lt;=0,"✓ Op koers",IF(G37&lt;=10,"⚠ Krap (&lt;2 wk slip)",IF(G37&lt;=25,"🟠 Slip 2-5 wk","🔴 Slip &gt;5 wk")))))</f>
        <v/>
      </c>
      <c r="J37" s="23" t="str">
        <f aca="false" t="array" ref="J37:J37">IF(OR(A37="",NOT(ISNUMBER(F37))),"",IFERROR(INDEX(dash_Type,MATCH(1,(dash_ProjectID=A37)*(dash_Geimpliceerde_GSU=F37),0)),""))</f>
        <v/>
      </c>
      <c r="K37" s="41" t="str">
        <f aca="false">IF(A37="","",SUMPRODUCT((dash_ProjectID=A37)*(dash_Actiepunt=TRUE())))</f>
        <v/>
      </c>
      <c r="L37" s="41" t="str">
        <f aca="false">IF(A37="","",SUMPRODUCT((dash_ProjectID=A37)*((dash_Showstopper_GSU=TRUE())+(dash_Showstopper_Fase=TRUE())&gt;0)))</f>
        <v/>
      </c>
    </row>
    <row r="38" customFormat="false" ht="15" hidden="false" customHeight="false" outlineLevel="0" collapsed="false">
      <c r="A38" s="23" t="str">
        <f aca="false">IF(Projecten!A38="","",Projecten!A38)</f>
        <v/>
      </c>
      <c r="B38" s="23" t="str">
        <f aca="false">IF(Projecten!A38="","",Projecten!B38)</f>
        <v/>
      </c>
      <c r="C38" s="23" t="str">
        <f aca="false">IF(Projecten!A38="","",Projecten!F38)</f>
        <v/>
      </c>
      <c r="D38" s="23" t="str">
        <f aca="false">IF(Projecten!A38="","",Projecten!G38)</f>
        <v/>
      </c>
      <c r="E38" s="40" t="str">
        <f aca="false">IF(Projecten!A38="","",Projecten!E38)</f>
        <v/>
      </c>
      <c r="F38" s="40" t="str">
        <f aca="false" t="array" ref="F38:F38">IF(A38="","",IF(MAX((dash_ProjectID=A38)*dash_Geimpliceerde_GSU)=0,"n.v.t.",MAX((dash_ProjectID=A38)*dash_Geimpliceerde_GSU)))</f>
        <v/>
      </c>
      <c r="G38" s="41" t="str">
        <f aca="false">IF(OR(A38="",NOT(ISNUMBER(F38))),"",NETWORKDAYS(E38,F38)-1)</f>
        <v/>
      </c>
      <c r="H38" s="42" t="str">
        <f aca="false">IF(OR(A38="",NOT(ISNUMBER(G38))),"",ROUND(G38/5,1))</f>
        <v/>
      </c>
      <c r="I38" s="23" t="str">
        <f aca="false">IF(A38="","",IF(NOT(ISNUMBER(G38)),"Onbekend",IF(G38&lt;=0,"✓ Op koers",IF(G38&lt;=10,"⚠ Krap (&lt;2 wk slip)",IF(G38&lt;=25,"🟠 Slip 2-5 wk","🔴 Slip &gt;5 wk")))))</f>
        <v/>
      </c>
      <c r="J38" s="23" t="str">
        <f aca="false" t="array" ref="J38:J38">IF(OR(A38="",NOT(ISNUMBER(F38))),"",IFERROR(INDEX(dash_Type,MATCH(1,(dash_ProjectID=A38)*(dash_Geimpliceerde_GSU=F38),0)),""))</f>
        <v/>
      </c>
      <c r="K38" s="41" t="str">
        <f aca="false">IF(A38="","",SUMPRODUCT((dash_ProjectID=A38)*(dash_Actiepunt=TRUE())))</f>
        <v/>
      </c>
      <c r="L38" s="41" t="str">
        <f aca="false">IF(A38="","",SUMPRODUCT((dash_ProjectID=A38)*((dash_Showstopper_GSU=TRUE())+(dash_Showstopper_Fase=TRUE())&gt;0)))</f>
        <v/>
      </c>
    </row>
    <row r="39" customFormat="false" ht="15" hidden="false" customHeight="false" outlineLevel="0" collapsed="false">
      <c r="A39" s="23" t="str">
        <f aca="false">IF(Projecten!A39="","",Projecten!A39)</f>
        <v/>
      </c>
      <c r="B39" s="23" t="str">
        <f aca="false">IF(Projecten!A39="","",Projecten!B39)</f>
        <v/>
      </c>
      <c r="C39" s="23" t="str">
        <f aca="false">IF(Projecten!A39="","",Projecten!F39)</f>
        <v/>
      </c>
      <c r="D39" s="23" t="str">
        <f aca="false">IF(Projecten!A39="","",Projecten!G39)</f>
        <v/>
      </c>
      <c r="E39" s="40" t="str">
        <f aca="false">IF(Projecten!A39="","",Projecten!E39)</f>
        <v/>
      </c>
      <c r="F39" s="40" t="str">
        <f aca="false" t="array" ref="F39:F39">IF(A39="","",IF(MAX((dash_ProjectID=A39)*dash_Geimpliceerde_GSU)=0,"n.v.t.",MAX((dash_ProjectID=A39)*dash_Geimpliceerde_GSU)))</f>
        <v/>
      </c>
      <c r="G39" s="41" t="str">
        <f aca="false">IF(OR(A39="",NOT(ISNUMBER(F39))),"",NETWORKDAYS(E39,F39)-1)</f>
        <v/>
      </c>
      <c r="H39" s="42" t="str">
        <f aca="false">IF(OR(A39="",NOT(ISNUMBER(G39))),"",ROUND(G39/5,1))</f>
        <v/>
      </c>
      <c r="I39" s="23" t="str">
        <f aca="false">IF(A39="","",IF(NOT(ISNUMBER(G39)),"Onbekend",IF(G39&lt;=0,"✓ Op koers",IF(G39&lt;=10,"⚠ Krap (&lt;2 wk slip)",IF(G39&lt;=25,"🟠 Slip 2-5 wk","🔴 Slip &gt;5 wk")))))</f>
        <v/>
      </c>
      <c r="J39" s="23" t="str">
        <f aca="false" t="array" ref="J39:J39">IF(OR(A39="",NOT(ISNUMBER(F39))),"",IFERROR(INDEX(dash_Type,MATCH(1,(dash_ProjectID=A39)*(dash_Geimpliceerde_GSU=F39),0)),""))</f>
        <v/>
      </c>
      <c r="K39" s="41" t="str">
        <f aca="false">IF(A39="","",SUMPRODUCT((dash_ProjectID=A39)*(dash_Actiepunt=TRUE())))</f>
        <v/>
      </c>
      <c r="L39" s="41" t="str">
        <f aca="false">IF(A39="","",SUMPRODUCT((dash_ProjectID=A39)*((dash_Showstopper_GSU=TRUE())+(dash_Showstopper_Fase=TRUE())&gt;0)))</f>
        <v/>
      </c>
    </row>
    <row r="40" customFormat="false" ht="15" hidden="false" customHeight="false" outlineLevel="0" collapsed="false">
      <c r="A40" s="23" t="str">
        <f aca="false">IF(Projecten!A40="","",Projecten!A40)</f>
        <v/>
      </c>
      <c r="B40" s="23" t="str">
        <f aca="false">IF(Projecten!A40="","",Projecten!B40)</f>
        <v/>
      </c>
      <c r="C40" s="23" t="str">
        <f aca="false">IF(Projecten!A40="","",Projecten!F40)</f>
        <v/>
      </c>
      <c r="D40" s="23" t="str">
        <f aca="false">IF(Projecten!A40="","",Projecten!G40)</f>
        <v/>
      </c>
      <c r="E40" s="40" t="str">
        <f aca="false">IF(Projecten!A40="","",Projecten!E40)</f>
        <v/>
      </c>
      <c r="F40" s="40" t="str">
        <f aca="false" t="array" ref="F40:F40">IF(A40="","",IF(MAX((dash_ProjectID=A40)*dash_Geimpliceerde_GSU)=0,"n.v.t.",MAX((dash_ProjectID=A40)*dash_Geimpliceerde_GSU)))</f>
        <v/>
      </c>
      <c r="G40" s="41" t="str">
        <f aca="false">IF(OR(A40="",NOT(ISNUMBER(F40))),"",NETWORKDAYS(E40,F40)-1)</f>
        <v/>
      </c>
      <c r="H40" s="42" t="str">
        <f aca="false">IF(OR(A40="",NOT(ISNUMBER(G40))),"",ROUND(G40/5,1))</f>
        <v/>
      </c>
      <c r="I40" s="23" t="str">
        <f aca="false">IF(A40="","",IF(NOT(ISNUMBER(G40)),"Onbekend",IF(G40&lt;=0,"✓ Op koers",IF(G40&lt;=10,"⚠ Krap (&lt;2 wk slip)",IF(G40&lt;=25,"🟠 Slip 2-5 wk","🔴 Slip &gt;5 wk")))))</f>
        <v/>
      </c>
      <c r="J40" s="23" t="str">
        <f aca="false" t="array" ref="J40:J40">IF(OR(A40="",NOT(ISNUMBER(F40))),"",IFERROR(INDEX(dash_Type,MATCH(1,(dash_ProjectID=A40)*(dash_Geimpliceerde_GSU=F40),0)),""))</f>
        <v/>
      </c>
      <c r="K40" s="41" t="str">
        <f aca="false">IF(A40="","",SUMPRODUCT((dash_ProjectID=A40)*(dash_Actiepunt=TRUE())))</f>
        <v/>
      </c>
      <c r="L40" s="41" t="str">
        <f aca="false">IF(A40="","",SUMPRODUCT((dash_ProjectID=A40)*((dash_Showstopper_GSU=TRUE())+(dash_Showstopper_Fase=TRUE())&gt;0)))</f>
        <v/>
      </c>
    </row>
    <row r="41" customFormat="false" ht="15" hidden="false" customHeight="false" outlineLevel="0" collapsed="false">
      <c r="A41" s="23" t="str">
        <f aca="false">IF(Projecten!A41="","",Projecten!A41)</f>
        <v/>
      </c>
      <c r="B41" s="23" t="str">
        <f aca="false">IF(Projecten!A41="","",Projecten!B41)</f>
        <v/>
      </c>
      <c r="C41" s="23" t="str">
        <f aca="false">IF(Projecten!A41="","",Projecten!F41)</f>
        <v/>
      </c>
      <c r="D41" s="23" t="str">
        <f aca="false">IF(Projecten!A41="","",Projecten!G41)</f>
        <v/>
      </c>
      <c r="E41" s="40" t="str">
        <f aca="false">IF(Projecten!A41="","",Projecten!E41)</f>
        <v/>
      </c>
      <c r="F41" s="40" t="str">
        <f aca="false" t="array" ref="F41:F41">IF(A41="","",IF(MAX((dash_ProjectID=A41)*dash_Geimpliceerde_GSU)=0,"n.v.t.",MAX((dash_ProjectID=A41)*dash_Geimpliceerde_GSU)))</f>
        <v/>
      </c>
      <c r="G41" s="41" t="str">
        <f aca="false">IF(OR(A41="",NOT(ISNUMBER(F41))),"",NETWORKDAYS(E41,F41)-1)</f>
        <v/>
      </c>
      <c r="H41" s="42" t="str">
        <f aca="false">IF(OR(A41="",NOT(ISNUMBER(G41))),"",ROUND(G41/5,1))</f>
        <v/>
      </c>
      <c r="I41" s="23" t="str">
        <f aca="false">IF(A41="","",IF(NOT(ISNUMBER(G41)),"Onbekend",IF(G41&lt;=0,"✓ Op koers",IF(G41&lt;=10,"⚠ Krap (&lt;2 wk slip)",IF(G41&lt;=25,"🟠 Slip 2-5 wk","🔴 Slip &gt;5 wk")))))</f>
        <v/>
      </c>
      <c r="J41" s="23" t="str">
        <f aca="false" t="array" ref="J41:J41">IF(OR(A41="",NOT(ISNUMBER(F41))),"",IFERROR(INDEX(dash_Type,MATCH(1,(dash_ProjectID=A41)*(dash_Geimpliceerde_GSU=F41),0)),""))</f>
        <v/>
      </c>
      <c r="K41" s="41" t="str">
        <f aca="false">IF(A41="","",SUMPRODUCT((dash_ProjectID=A41)*(dash_Actiepunt=TRUE())))</f>
        <v/>
      </c>
      <c r="L41" s="41" t="str">
        <f aca="false">IF(A41="","",SUMPRODUCT((dash_ProjectID=A41)*((dash_Showstopper_GSU=TRUE())+(dash_Showstopper_Fase=TRUE())&gt;0)))</f>
        <v/>
      </c>
    </row>
    <row r="42" customFormat="false" ht="15" hidden="false" customHeight="false" outlineLevel="0" collapsed="false">
      <c r="A42" s="23" t="str">
        <f aca="false">IF(Projecten!A42="","",Projecten!A42)</f>
        <v/>
      </c>
      <c r="B42" s="23" t="str">
        <f aca="false">IF(Projecten!A42="","",Projecten!B42)</f>
        <v/>
      </c>
      <c r="C42" s="23" t="str">
        <f aca="false">IF(Projecten!A42="","",Projecten!F42)</f>
        <v/>
      </c>
      <c r="D42" s="23" t="str">
        <f aca="false">IF(Projecten!A42="","",Projecten!G42)</f>
        <v/>
      </c>
      <c r="E42" s="40" t="str">
        <f aca="false">IF(Projecten!A42="","",Projecten!E42)</f>
        <v/>
      </c>
      <c r="F42" s="40" t="str">
        <f aca="false" t="array" ref="F42:F42">IF(A42="","",IF(MAX((dash_ProjectID=A42)*dash_Geimpliceerde_GSU)=0,"n.v.t.",MAX((dash_ProjectID=A42)*dash_Geimpliceerde_GSU)))</f>
        <v/>
      </c>
      <c r="G42" s="41" t="str">
        <f aca="false">IF(OR(A42="",NOT(ISNUMBER(F42))),"",NETWORKDAYS(E42,F42)-1)</f>
        <v/>
      </c>
      <c r="H42" s="42" t="str">
        <f aca="false">IF(OR(A42="",NOT(ISNUMBER(G42))),"",ROUND(G42/5,1))</f>
        <v/>
      </c>
      <c r="I42" s="23" t="str">
        <f aca="false">IF(A42="","",IF(NOT(ISNUMBER(G42)),"Onbekend",IF(G42&lt;=0,"✓ Op koers",IF(G42&lt;=10,"⚠ Krap (&lt;2 wk slip)",IF(G42&lt;=25,"🟠 Slip 2-5 wk","🔴 Slip &gt;5 wk")))))</f>
        <v/>
      </c>
      <c r="J42" s="23" t="str">
        <f aca="false" t="array" ref="J42:J42">IF(OR(A42="",NOT(ISNUMBER(F42))),"",IFERROR(INDEX(dash_Type,MATCH(1,(dash_ProjectID=A42)*(dash_Geimpliceerde_GSU=F42),0)),""))</f>
        <v/>
      </c>
      <c r="K42" s="41" t="str">
        <f aca="false">IF(A42="","",SUMPRODUCT((dash_ProjectID=A42)*(dash_Actiepunt=TRUE())))</f>
        <v/>
      </c>
      <c r="L42" s="41" t="str">
        <f aca="false">IF(A42="","",SUMPRODUCT((dash_ProjectID=A42)*((dash_Showstopper_GSU=TRUE())+(dash_Showstopper_Fase=TRUE())&gt;0)))</f>
        <v/>
      </c>
    </row>
    <row r="43" customFormat="false" ht="15" hidden="false" customHeight="false" outlineLevel="0" collapsed="false">
      <c r="A43" s="23" t="str">
        <f aca="false">IF(Projecten!A43="","",Projecten!A43)</f>
        <v/>
      </c>
      <c r="B43" s="23" t="str">
        <f aca="false">IF(Projecten!A43="","",Projecten!B43)</f>
        <v/>
      </c>
      <c r="C43" s="23" t="str">
        <f aca="false">IF(Projecten!A43="","",Projecten!F43)</f>
        <v/>
      </c>
      <c r="D43" s="23" t="str">
        <f aca="false">IF(Projecten!A43="","",Projecten!G43)</f>
        <v/>
      </c>
      <c r="E43" s="40" t="str">
        <f aca="false">IF(Projecten!A43="","",Projecten!E43)</f>
        <v/>
      </c>
      <c r="F43" s="40" t="str">
        <f aca="false" t="array" ref="F43:F43">IF(A43="","",IF(MAX((dash_ProjectID=A43)*dash_Geimpliceerde_GSU)=0,"n.v.t.",MAX((dash_ProjectID=A43)*dash_Geimpliceerde_GSU)))</f>
        <v/>
      </c>
      <c r="G43" s="41" t="str">
        <f aca="false">IF(OR(A43="",NOT(ISNUMBER(F43))),"",NETWORKDAYS(E43,F43)-1)</f>
        <v/>
      </c>
      <c r="H43" s="42" t="str">
        <f aca="false">IF(OR(A43="",NOT(ISNUMBER(G43))),"",ROUND(G43/5,1))</f>
        <v/>
      </c>
      <c r="I43" s="23" t="str">
        <f aca="false">IF(A43="","",IF(NOT(ISNUMBER(G43)),"Onbekend",IF(G43&lt;=0,"✓ Op koers",IF(G43&lt;=10,"⚠ Krap (&lt;2 wk slip)",IF(G43&lt;=25,"🟠 Slip 2-5 wk","🔴 Slip &gt;5 wk")))))</f>
        <v/>
      </c>
      <c r="J43" s="23" t="str">
        <f aca="false" t="array" ref="J43:J43">IF(OR(A43="",NOT(ISNUMBER(F43))),"",IFERROR(INDEX(dash_Type,MATCH(1,(dash_ProjectID=A43)*(dash_Geimpliceerde_GSU=F43),0)),""))</f>
        <v/>
      </c>
      <c r="K43" s="41" t="str">
        <f aca="false">IF(A43="","",SUMPRODUCT((dash_ProjectID=A43)*(dash_Actiepunt=TRUE())))</f>
        <v/>
      </c>
      <c r="L43" s="41" t="str">
        <f aca="false">IF(A43="","",SUMPRODUCT((dash_ProjectID=A43)*((dash_Showstopper_GSU=TRUE())+(dash_Showstopper_Fase=TRUE())&gt;0)))</f>
        <v/>
      </c>
    </row>
    <row r="44" customFormat="false" ht="15" hidden="false" customHeight="false" outlineLevel="0" collapsed="false">
      <c r="A44" s="23" t="str">
        <f aca="false">IF(Projecten!A44="","",Projecten!A44)</f>
        <v/>
      </c>
      <c r="B44" s="23" t="str">
        <f aca="false">IF(Projecten!A44="","",Projecten!B44)</f>
        <v/>
      </c>
      <c r="C44" s="23" t="str">
        <f aca="false">IF(Projecten!A44="","",Projecten!F44)</f>
        <v/>
      </c>
      <c r="D44" s="23" t="str">
        <f aca="false">IF(Projecten!A44="","",Projecten!G44)</f>
        <v/>
      </c>
      <c r="E44" s="40" t="str">
        <f aca="false">IF(Projecten!A44="","",Projecten!E44)</f>
        <v/>
      </c>
      <c r="F44" s="40" t="str">
        <f aca="false" t="array" ref="F44:F44">IF(A44="","",IF(MAX((dash_ProjectID=A44)*dash_Geimpliceerde_GSU)=0,"n.v.t.",MAX((dash_ProjectID=A44)*dash_Geimpliceerde_GSU)))</f>
        <v/>
      </c>
      <c r="G44" s="41" t="str">
        <f aca="false">IF(OR(A44="",NOT(ISNUMBER(F44))),"",NETWORKDAYS(E44,F44)-1)</f>
        <v/>
      </c>
      <c r="H44" s="42" t="str">
        <f aca="false">IF(OR(A44="",NOT(ISNUMBER(G44))),"",ROUND(G44/5,1))</f>
        <v/>
      </c>
      <c r="I44" s="23" t="str">
        <f aca="false">IF(A44="","",IF(NOT(ISNUMBER(G44)),"Onbekend",IF(G44&lt;=0,"✓ Op koers",IF(G44&lt;=10,"⚠ Krap (&lt;2 wk slip)",IF(G44&lt;=25,"🟠 Slip 2-5 wk","🔴 Slip &gt;5 wk")))))</f>
        <v/>
      </c>
      <c r="J44" s="23" t="str">
        <f aca="false" t="array" ref="J44:J44">IF(OR(A44="",NOT(ISNUMBER(F44))),"",IFERROR(INDEX(dash_Type,MATCH(1,(dash_ProjectID=A44)*(dash_Geimpliceerde_GSU=F44),0)),""))</f>
        <v/>
      </c>
      <c r="K44" s="41" t="str">
        <f aca="false">IF(A44="","",SUMPRODUCT((dash_ProjectID=A44)*(dash_Actiepunt=TRUE())))</f>
        <v/>
      </c>
      <c r="L44" s="41" t="str">
        <f aca="false">IF(A44="","",SUMPRODUCT((dash_ProjectID=A44)*((dash_Showstopper_GSU=TRUE())+(dash_Showstopper_Fase=TRUE())&gt;0)))</f>
        <v/>
      </c>
    </row>
    <row r="45" customFormat="false" ht="15" hidden="false" customHeight="false" outlineLevel="0" collapsed="false">
      <c r="A45" s="23" t="str">
        <f aca="false">IF(Projecten!A45="","",Projecten!A45)</f>
        <v/>
      </c>
      <c r="B45" s="23" t="str">
        <f aca="false">IF(Projecten!A45="","",Projecten!B45)</f>
        <v/>
      </c>
      <c r="C45" s="23" t="str">
        <f aca="false">IF(Projecten!A45="","",Projecten!F45)</f>
        <v/>
      </c>
      <c r="D45" s="23" t="str">
        <f aca="false">IF(Projecten!A45="","",Projecten!G45)</f>
        <v/>
      </c>
      <c r="E45" s="40" t="str">
        <f aca="false">IF(Projecten!A45="","",Projecten!E45)</f>
        <v/>
      </c>
      <c r="F45" s="40" t="str">
        <f aca="false" t="array" ref="F45:F45">IF(A45="","",IF(MAX((dash_ProjectID=A45)*dash_Geimpliceerde_GSU)=0,"n.v.t.",MAX((dash_ProjectID=A45)*dash_Geimpliceerde_GSU)))</f>
        <v/>
      </c>
      <c r="G45" s="41" t="str">
        <f aca="false">IF(OR(A45="",NOT(ISNUMBER(F45))),"",NETWORKDAYS(E45,F45)-1)</f>
        <v/>
      </c>
      <c r="H45" s="42" t="str">
        <f aca="false">IF(OR(A45="",NOT(ISNUMBER(G45))),"",ROUND(G45/5,1))</f>
        <v/>
      </c>
      <c r="I45" s="23" t="str">
        <f aca="false">IF(A45="","",IF(NOT(ISNUMBER(G45)),"Onbekend",IF(G45&lt;=0,"✓ Op koers",IF(G45&lt;=10,"⚠ Krap (&lt;2 wk slip)",IF(G45&lt;=25,"🟠 Slip 2-5 wk","🔴 Slip &gt;5 wk")))))</f>
        <v/>
      </c>
      <c r="J45" s="23" t="str">
        <f aca="false" t="array" ref="J45:J45">IF(OR(A45="",NOT(ISNUMBER(F45))),"",IFERROR(INDEX(dash_Type,MATCH(1,(dash_ProjectID=A45)*(dash_Geimpliceerde_GSU=F45),0)),""))</f>
        <v/>
      </c>
      <c r="K45" s="41" t="str">
        <f aca="false">IF(A45="","",SUMPRODUCT((dash_ProjectID=A45)*(dash_Actiepunt=TRUE())))</f>
        <v/>
      </c>
      <c r="L45" s="41" t="str">
        <f aca="false">IF(A45="","",SUMPRODUCT((dash_ProjectID=A45)*((dash_Showstopper_GSU=TRUE())+(dash_Showstopper_Fase=TRUE())&gt;0)))</f>
        <v/>
      </c>
    </row>
    <row r="46" customFormat="false" ht="15" hidden="false" customHeight="false" outlineLevel="0" collapsed="false">
      <c r="A46" s="23" t="str">
        <f aca="false">IF(Projecten!A46="","",Projecten!A46)</f>
        <v/>
      </c>
      <c r="B46" s="23" t="str">
        <f aca="false">IF(Projecten!A46="","",Projecten!B46)</f>
        <v/>
      </c>
      <c r="C46" s="23" t="str">
        <f aca="false">IF(Projecten!A46="","",Projecten!F46)</f>
        <v/>
      </c>
      <c r="D46" s="23" t="str">
        <f aca="false">IF(Projecten!A46="","",Projecten!G46)</f>
        <v/>
      </c>
      <c r="E46" s="40" t="str">
        <f aca="false">IF(Projecten!A46="","",Projecten!E46)</f>
        <v/>
      </c>
      <c r="F46" s="40" t="str">
        <f aca="false" t="array" ref="F46:F46">IF(A46="","",IF(MAX((dash_ProjectID=A46)*dash_Geimpliceerde_GSU)=0,"n.v.t.",MAX((dash_ProjectID=A46)*dash_Geimpliceerde_GSU)))</f>
        <v/>
      </c>
      <c r="G46" s="41" t="str">
        <f aca="false">IF(OR(A46="",NOT(ISNUMBER(F46))),"",NETWORKDAYS(E46,F46)-1)</f>
        <v/>
      </c>
      <c r="H46" s="42" t="str">
        <f aca="false">IF(OR(A46="",NOT(ISNUMBER(G46))),"",ROUND(G46/5,1))</f>
        <v/>
      </c>
      <c r="I46" s="23" t="str">
        <f aca="false">IF(A46="","",IF(NOT(ISNUMBER(G46)),"Onbekend",IF(G46&lt;=0,"✓ Op koers",IF(G46&lt;=10,"⚠ Krap (&lt;2 wk slip)",IF(G46&lt;=25,"🟠 Slip 2-5 wk","🔴 Slip &gt;5 wk")))))</f>
        <v/>
      </c>
      <c r="J46" s="23" t="str">
        <f aca="false" t="array" ref="J46:J46">IF(OR(A46="",NOT(ISNUMBER(F46))),"",IFERROR(INDEX(dash_Type,MATCH(1,(dash_ProjectID=A46)*(dash_Geimpliceerde_GSU=F46),0)),""))</f>
        <v/>
      </c>
      <c r="K46" s="41" t="str">
        <f aca="false">IF(A46="","",SUMPRODUCT((dash_ProjectID=A46)*(dash_Actiepunt=TRUE())))</f>
        <v/>
      </c>
      <c r="L46" s="41" t="str">
        <f aca="false">IF(A46="","",SUMPRODUCT((dash_ProjectID=A46)*((dash_Showstopper_GSU=TRUE())+(dash_Showstopper_Fase=TRUE())&gt;0)))</f>
        <v/>
      </c>
    </row>
    <row r="47" customFormat="false" ht="15" hidden="false" customHeight="false" outlineLevel="0" collapsed="false">
      <c r="A47" s="23" t="str">
        <f aca="false">IF(Projecten!A47="","",Projecten!A47)</f>
        <v/>
      </c>
      <c r="B47" s="23" t="str">
        <f aca="false">IF(Projecten!A47="","",Projecten!B47)</f>
        <v/>
      </c>
      <c r="C47" s="23" t="str">
        <f aca="false">IF(Projecten!A47="","",Projecten!F47)</f>
        <v/>
      </c>
      <c r="D47" s="23" t="str">
        <f aca="false">IF(Projecten!A47="","",Projecten!G47)</f>
        <v/>
      </c>
      <c r="E47" s="40" t="str">
        <f aca="false">IF(Projecten!A47="","",Projecten!E47)</f>
        <v/>
      </c>
      <c r="F47" s="40" t="str">
        <f aca="false" t="array" ref="F47:F47">IF(A47="","",IF(MAX((dash_ProjectID=A47)*dash_Geimpliceerde_GSU)=0,"n.v.t.",MAX((dash_ProjectID=A47)*dash_Geimpliceerde_GSU)))</f>
        <v/>
      </c>
      <c r="G47" s="41" t="str">
        <f aca="false">IF(OR(A47="",NOT(ISNUMBER(F47))),"",NETWORKDAYS(E47,F47)-1)</f>
        <v/>
      </c>
      <c r="H47" s="42" t="str">
        <f aca="false">IF(OR(A47="",NOT(ISNUMBER(G47))),"",ROUND(G47/5,1))</f>
        <v/>
      </c>
      <c r="I47" s="23" t="str">
        <f aca="false">IF(A47="","",IF(NOT(ISNUMBER(G47)),"Onbekend",IF(G47&lt;=0,"✓ Op koers",IF(G47&lt;=10,"⚠ Krap (&lt;2 wk slip)",IF(G47&lt;=25,"🟠 Slip 2-5 wk","🔴 Slip &gt;5 wk")))))</f>
        <v/>
      </c>
      <c r="J47" s="23" t="str">
        <f aca="false" t="array" ref="J47:J47">IF(OR(A47="",NOT(ISNUMBER(F47))),"",IFERROR(INDEX(dash_Type,MATCH(1,(dash_ProjectID=A47)*(dash_Geimpliceerde_GSU=F47),0)),""))</f>
        <v/>
      </c>
      <c r="K47" s="41" t="str">
        <f aca="false">IF(A47="","",SUMPRODUCT((dash_ProjectID=A47)*(dash_Actiepunt=TRUE())))</f>
        <v/>
      </c>
      <c r="L47" s="41" t="str">
        <f aca="false">IF(A47="","",SUMPRODUCT((dash_ProjectID=A47)*((dash_Showstopper_GSU=TRUE())+(dash_Showstopper_Fase=TRUE())&gt;0)))</f>
        <v/>
      </c>
    </row>
    <row r="48" customFormat="false" ht="15" hidden="false" customHeight="false" outlineLevel="0" collapsed="false">
      <c r="A48" s="23" t="str">
        <f aca="false">IF(Projecten!A48="","",Projecten!A48)</f>
        <v/>
      </c>
      <c r="B48" s="23" t="str">
        <f aca="false">IF(Projecten!A48="","",Projecten!B48)</f>
        <v/>
      </c>
      <c r="C48" s="23" t="str">
        <f aca="false">IF(Projecten!A48="","",Projecten!F48)</f>
        <v/>
      </c>
      <c r="D48" s="23" t="str">
        <f aca="false">IF(Projecten!A48="","",Projecten!G48)</f>
        <v/>
      </c>
      <c r="E48" s="40" t="str">
        <f aca="false">IF(Projecten!A48="","",Projecten!E48)</f>
        <v/>
      </c>
      <c r="F48" s="40" t="str">
        <f aca="false" t="array" ref="F48:F48">IF(A48="","",IF(MAX((dash_ProjectID=A48)*dash_Geimpliceerde_GSU)=0,"n.v.t.",MAX((dash_ProjectID=A48)*dash_Geimpliceerde_GSU)))</f>
        <v/>
      </c>
      <c r="G48" s="41" t="str">
        <f aca="false">IF(OR(A48="",NOT(ISNUMBER(F48))),"",NETWORKDAYS(E48,F48)-1)</f>
        <v/>
      </c>
      <c r="H48" s="42" t="str">
        <f aca="false">IF(OR(A48="",NOT(ISNUMBER(G48))),"",ROUND(G48/5,1))</f>
        <v/>
      </c>
      <c r="I48" s="23" t="str">
        <f aca="false">IF(A48="","",IF(NOT(ISNUMBER(G48)),"Onbekend",IF(G48&lt;=0,"✓ Op koers",IF(G48&lt;=10,"⚠ Krap (&lt;2 wk slip)",IF(G48&lt;=25,"🟠 Slip 2-5 wk","🔴 Slip &gt;5 wk")))))</f>
        <v/>
      </c>
      <c r="J48" s="23" t="str">
        <f aca="false" t="array" ref="J48:J48">IF(OR(A48="",NOT(ISNUMBER(F48))),"",IFERROR(INDEX(dash_Type,MATCH(1,(dash_ProjectID=A48)*(dash_Geimpliceerde_GSU=F48),0)),""))</f>
        <v/>
      </c>
      <c r="K48" s="41" t="str">
        <f aca="false">IF(A48="","",SUMPRODUCT((dash_ProjectID=A48)*(dash_Actiepunt=TRUE())))</f>
        <v/>
      </c>
      <c r="L48" s="41" t="str">
        <f aca="false">IF(A48="","",SUMPRODUCT((dash_ProjectID=A48)*((dash_Showstopper_GSU=TRUE())+(dash_Showstopper_Fase=TRUE())&gt;0)))</f>
        <v/>
      </c>
    </row>
    <row r="49" customFormat="false" ht="15" hidden="false" customHeight="false" outlineLevel="0" collapsed="false">
      <c r="A49" s="23" t="str">
        <f aca="false">IF(Projecten!A49="","",Projecten!A49)</f>
        <v/>
      </c>
      <c r="B49" s="23" t="str">
        <f aca="false">IF(Projecten!A49="","",Projecten!B49)</f>
        <v/>
      </c>
      <c r="C49" s="23" t="str">
        <f aca="false">IF(Projecten!A49="","",Projecten!F49)</f>
        <v/>
      </c>
      <c r="D49" s="23" t="str">
        <f aca="false">IF(Projecten!A49="","",Projecten!G49)</f>
        <v/>
      </c>
      <c r="E49" s="40" t="str">
        <f aca="false">IF(Projecten!A49="","",Projecten!E49)</f>
        <v/>
      </c>
      <c r="F49" s="40" t="str">
        <f aca="false" t="array" ref="F49:F49">IF(A49="","",IF(MAX((dash_ProjectID=A49)*dash_Geimpliceerde_GSU)=0,"n.v.t.",MAX((dash_ProjectID=A49)*dash_Geimpliceerde_GSU)))</f>
        <v/>
      </c>
      <c r="G49" s="41" t="str">
        <f aca="false">IF(OR(A49="",NOT(ISNUMBER(F49))),"",NETWORKDAYS(E49,F49)-1)</f>
        <v/>
      </c>
      <c r="H49" s="42" t="str">
        <f aca="false">IF(OR(A49="",NOT(ISNUMBER(G49))),"",ROUND(G49/5,1))</f>
        <v/>
      </c>
      <c r="I49" s="23" t="str">
        <f aca="false">IF(A49="","",IF(NOT(ISNUMBER(G49)),"Onbekend",IF(G49&lt;=0,"✓ Op koers",IF(G49&lt;=10,"⚠ Krap (&lt;2 wk slip)",IF(G49&lt;=25,"🟠 Slip 2-5 wk","🔴 Slip &gt;5 wk")))))</f>
        <v/>
      </c>
      <c r="J49" s="23" t="str">
        <f aca="false" t="array" ref="J49:J49">IF(OR(A49="",NOT(ISNUMBER(F49))),"",IFERROR(INDEX(dash_Type,MATCH(1,(dash_ProjectID=A49)*(dash_Geimpliceerde_GSU=F49),0)),""))</f>
        <v/>
      </c>
      <c r="K49" s="41" t="str">
        <f aca="false">IF(A49="","",SUMPRODUCT((dash_ProjectID=A49)*(dash_Actiepunt=TRUE())))</f>
        <v/>
      </c>
      <c r="L49" s="41" t="str">
        <f aca="false">IF(A49="","",SUMPRODUCT((dash_ProjectID=A49)*((dash_Showstopper_GSU=TRUE())+(dash_Showstopper_Fase=TRUE())&gt;0)))</f>
        <v/>
      </c>
    </row>
    <row r="50" customFormat="false" ht="15" hidden="false" customHeight="false" outlineLevel="0" collapsed="false">
      <c r="A50" s="23" t="str">
        <f aca="false">IF(Projecten!A50="","",Projecten!A50)</f>
        <v/>
      </c>
      <c r="B50" s="23" t="str">
        <f aca="false">IF(Projecten!A50="","",Projecten!B50)</f>
        <v/>
      </c>
      <c r="C50" s="23" t="str">
        <f aca="false">IF(Projecten!A50="","",Projecten!F50)</f>
        <v/>
      </c>
      <c r="D50" s="23" t="str">
        <f aca="false">IF(Projecten!A50="","",Projecten!G50)</f>
        <v/>
      </c>
      <c r="E50" s="40" t="str">
        <f aca="false">IF(Projecten!A50="","",Projecten!E50)</f>
        <v/>
      </c>
      <c r="F50" s="40" t="str">
        <f aca="false" t="array" ref="F50:F50">IF(A50="","",IF(MAX((dash_ProjectID=A50)*dash_Geimpliceerde_GSU)=0,"n.v.t.",MAX((dash_ProjectID=A50)*dash_Geimpliceerde_GSU)))</f>
        <v/>
      </c>
      <c r="G50" s="41" t="str">
        <f aca="false">IF(OR(A50="",NOT(ISNUMBER(F50))),"",NETWORKDAYS(E50,F50)-1)</f>
        <v/>
      </c>
      <c r="H50" s="42" t="str">
        <f aca="false">IF(OR(A50="",NOT(ISNUMBER(G50))),"",ROUND(G50/5,1))</f>
        <v/>
      </c>
      <c r="I50" s="23" t="str">
        <f aca="false">IF(A50="","",IF(NOT(ISNUMBER(G50)),"Onbekend",IF(G50&lt;=0,"✓ Op koers",IF(G50&lt;=10,"⚠ Krap (&lt;2 wk slip)",IF(G50&lt;=25,"🟠 Slip 2-5 wk","🔴 Slip &gt;5 wk")))))</f>
        <v/>
      </c>
      <c r="J50" s="23" t="str">
        <f aca="false" t="array" ref="J50:J50">IF(OR(A50="",NOT(ISNUMBER(F50))),"",IFERROR(INDEX(dash_Type,MATCH(1,(dash_ProjectID=A50)*(dash_Geimpliceerde_GSU=F50),0)),""))</f>
        <v/>
      </c>
      <c r="K50" s="41" t="str">
        <f aca="false">IF(A50="","",SUMPRODUCT((dash_ProjectID=A50)*(dash_Actiepunt=TRUE())))</f>
        <v/>
      </c>
      <c r="L50" s="41" t="str">
        <f aca="false">IF(A50="","",SUMPRODUCT((dash_ProjectID=A50)*((dash_Showstopper_GSU=TRUE())+(dash_Showstopper_Fase=TRUE())&gt;0)))</f>
        <v/>
      </c>
    </row>
  </sheetData>
  <mergeCells count="2">
    <mergeCell ref="A1:L1"/>
    <mergeCell ref="A2:L2"/>
  </mergeCells>
  <conditionalFormatting sqref="I4:I50">
    <cfRule type="expression" priority="2" aboveAverage="0" equalAverage="0" bottom="0" percent="0" rank="0" text="" dxfId="2">
      <formula>LEFT(I4,1)="✓"</formula>
    </cfRule>
    <cfRule type="expression" priority="3" aboveAverage="0" equalAverage="0" bottom="0" percent="0" rank="0" text="" dxfId="1">
      <formula>LEFT(I4,1)="⚠"</formula>
    </cfRule>
    <cfRule type="expression" priority="4" aboveAverage="0" equalAverage="0" bottom="0" percent="0" rank="0" text="" dxfId="1">
      <formula>LEFT(I4,1)="🟠"</formula>
    </cfRule>
    <cfRule type="expression" priority="5" aboveAverage="0" equalAverage="0" bottom="0" percent="0" rank="0" text="" dxfId="0">
      <formula>LEFT(I4,1)="🔴"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2026-04-20T10:26:12Z</dcterms:created>
  <dc:creator>openpyxl</dc:creator>
  <dc:description/>
  <dc:language>en-US</dc:language>
  <cp:lastModifiedBy/>
  <dcterms:modified xsi:type="dcterms:W3CDTF">2026-04-20T10:26:12Z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